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405"/>
  <workbookPr filterPrivacy="1" autoCompressPictures="0"/>
  <bookViews>
    <workbookView xWindow="240" yWindow="100" windowWidth="20180" windowHeight="15920"/>
  </bookViews>
  <sheets>
    <sheet name="Analisi carica" sheetId="1" r:id="rId1"/>
    <sheet name="r, m goccia" sheetId="2" r:id="rId2"/>
    <sheet name="Foglio3" sheetId="3" r:id="rId3"/>
  </sheets>
  <definedNames>
    <definedName name="_xlnm._FilterDatabase" localSheetId="0" hidden="1">'Analisi carica'!$L$1:$L$370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5" i="1" l="1"/>
  <c r="U25" i="1"/>
  <c r="G8" i="1"/>
  <c r="I8" i="1"/>
  <c r="L8" i="1"/>
  <c r="M20" i="1"/>
  <c r="G17" i="1"/>
  <c r="I17" i="1"/>
  <c r="L17" i="1"/>
  <c r="M21" i="1"/>
  <c r="G10" i="1"/>
  <c r="I10" i="1"/>
  <c r="L10" i="1"/>
  <c r="M22" i="1"/>
  <c r="R21" i="1"/>
  <c r="G22" i="1"/>
  <c r="I22" i="1"/>
  <c r="L22" i="1"/>
  <c r="M7" i="1"/>
  <c r="G2" i="1"/>
  <c r="I2" i="1"/>
  <c r="L2" i="1"/>
  <c r="M8" i="1"/>
  <c r="G6" i="1"/>
  <c r="I6" i="1"/>
  <c r="L6" i="1"/>
  <c r="M9" i="1"/>
  <c r="G9" i="1"/>
  <c r="I9" i="1"/>
  <c r="L9" i="1"/>
  <c r="M10" i="1"/>
  <c r="R8" i="1"/>
  <c r="Z19" i="1"/>
  <c r="G7" i="1"/>
  <c r="I7" i="1"/>
  <c r="L7" i="1"/>
  <c r="M17" i="1"/>
  <c r="G16" i="1"/>
  <c r="I16" i="1"/>
  <c r="L16" i="1"/>
  <c r="M18" i="1"/>
  <c r="G4" i="1"/>
  <c r="I4" i="1"/>
  <c r="L4" i="1"/>
  <c r="M19" i="1"/>
  <c r="R18" i="1"/>
  <c r="Z15" i="1"/>
  <c r="G19" i="1"/>
  <c r="I19" i="1"/>
  <c r="L19" i="1"/>
  <c r="M11" i="1"/>
  <c r="G18" i="1"/>
  <c r="I18" i="1"/>
  <c r="L18" i="1"/>
  <c r="M12" i="1"/>
  <c r="G13" i="1"/>
  <c r="I13" i="1"/>
  <c r="L13" i="1"/>
  <c r="M13" i="1"/>
  <c r="G3" i="1"/>
  <c r="I3" i="1"/>
  <c r="L3" i="1"/>
  <c r="M14" i="1"/>
  <c r="G12" i="1"/>
  <c r="I12" i="1"/>
  <c r="L12" i="1"/>
  <c r="M15" i="1"/>
  <c r="G5" i="1"/>
  <c r="I5" i="1"/>
  <c r="L5" i="1"/>
  <c r="M16" i="1"/>
  <c r="R13" i="1"/>
  <c r="Z11" i="1"/>
  <c r="Q21" i="1"/>
  <c r="Q8" i="1"/>
  <c r="Y19" i="1"/>
  <c r="Q18" i="1"/>
  <c r="Y15" i="1"/>
  <c r="Q13" i="1"/>
  <c r="Y11" i="1"/>
  <c r="V19" i="1"/>
  <c r="V15" i="1"/>
  <c r="V11" i="1"/>
  <c r="G11" i="1"/>
  <c r="I11" i="1"/>
  <c r="L11" i="1"/>
  <c r="M2" i="1"/>
  <c r="G15" i="1"/>
  <c r="I15" i="1"/>
  <c r="L15" i="1"/>
  <c r="M3" i="1"/>
  <c r="G20" i="1"/>
  <c r="I20" i="1"/>
  <c r="L20" i="1"/>
  <c r="M4" i="1"/>
  <c r="G14" i="1"/>
  <c r="I14" i="1"/>
  <c r="L14" i="1"/>
  <c r="M5" i="1"/>
  <c r="G21" i="1"/>
  <c r="I21" i="1"/>
  <c r="L21" i="1"/>
  <c r="M6" i="1"/>
  <c r="R4" i="1"/>
  <c r="V6" i="1"/>
  <c r="W19" i="1"/>
  <c r="W15" i="1"/>
  <c r="W11" i="1"/>
  <c r="Q4" i="1"/>
  <c r="S19" i="1"/>
  <c r="S15" i="1"/>
  <c r="S11" i="1"/>
  <c r="U11" i="1"/>
  <c r="U15" i="1"/>
  <c r="U19" i="1"/>
  <c r="S6" i="1"/>
  <c r="U6" i="1"/>
  <c r="D15" i="1"/>
  <c r="F15" i="1"/>
  <c r="H15" i="1"/>
  <c r="J15" i="1"/>
  <c r="K15" i="1"/>
  <c r="N3" i="1"/>
  <c r="P3" i="1"/>
  <c r="D20" i="1"/>
  <c r="F20" i="1"/>
  <c r="H20" i="1"/>
  <c r="J20" i="1"/>
  <c r="K20" i="1"/>
  <c r="N4" i="1"/>
  <c r="P4" i="1"/>
  <c r="D14" i="1"/>
  <c r="F14" i="1"/>
  <c r="H14" i="1"/>
  <c r="J14" i="1"/>
  <c r="K14" i="1"/>
  <c r="N5" i="1"/>
  <c r="P5" i="1"/>
  <c r="D21" i="1"/>
  <c r="F21" i="1"/>
  <c r="H21" i="1"/>
  <c r="J21" i="1"/>
  <c r="K21" i="1"/>
  <c r="N6" i="1"/>
  <c r="P6" i="1"/>
  <c r="D22" i="1"/>
  <c r="H22" i="1"/>
  <c r="J22" i="1"/>
  <c r="K22" i="1"/>
  <c r="N7" i="1"/>
  <c r="P7" i="1"/>
  <c r="D2" i="1"/>
  <c r="F2" i="1"/>
  <c r="H2" i="1"/>
  <c r="J2" i="1"/>
  <c r="K2" i="1"/>
  <c r="N8" i="1"/>
  <c r="P8" i="1"/>
  <c r="D6" i="1"/>
  <c r="F6" i="1"/>
  <c r="H6" i="1"/>
  <c r="J6" i="1"/>
  <c r="K6" i="1"/>
  <c r="N9" i="1"/>
  <c r="P9" i="1"/>
  <c r="D9" i="1"/>
  <c r="F9" i="1"/>
  <c r="H9" i="1"/>
  <c r="J9" i="1"/>
  <c r="K9" i="1"/>
  <c r="N10" i="1"/>
  <c r="P10" i="1"/>
  <c r="D19" i="1"/>
  <c r="F19" i="1"/>
  <c r="H19" i="1"/>
  <c r="J19" i="1"/>
  <c r="K19" i="1"/>
  <c r="N11" i="1"/>
  <c r="P11" i="1"/>
  <c r="D18" i="1"/>
  <c r="F18" i="1"/>
  <c r="H18" i="1"/>
  <c r="J18" i="1"/>
  <c r="K18" i="1"/>
  <c r="N12" i="1"/>
  <c r="P12" i="1"/>
  <c r="D13" i="1"/>
  <c r="F13" i="1"/>
  <c r="H13" i="1"/>
  <c r="J13" i="1"/>
  <c r="K13" i="1"/>
  <c r="N13" i="1"/>
  <c r="P13" i="1"/>
  <c r="D3" i="1"/>
  <c r="F3" i="1"/>
  <c r="H3" i="1"/>
  <c r="J3" i="1"/>
  <c r="K3" i="1"/>
  <c r="N14" i="1"/>
  <c r="P14" i="1"/>
  <c r="D12" i="1"/>
  <c r="F12" i="1"/>
  <c r="H12" i="1"/>
  <c r="J12" i="1"/>
  <c r="K12" i="1"/>
  <c r="N15" i="1"/>
  <c r="P15" i="1"/>
  <c r="D5" i="1"/>
  <c r="F5" i="1"/>
  <c r="H5" i="1"/>
  <c r="J5" i="1"/>
  <c r="K5" i="1"/>
  <c r="N16" i="1"/>
  <c r="P16" i="1"/>
  <c r="D7" i="1"/>
  <c r="F7" i="1"/>
  <c r="H7" i="1"/>
  <c r="J7" i="1"/>
  <c r="K7" i="1"/>
  <c r="N17" i="1"/>
  <c r="P17" i="1"/>
  <c r="D16" i="1"/>
  <c r="F16" i="1"/>
  <c r="H16" i="1"/>
  <c r="J16" i="1"/>
  <c r="K16" i="1"/>
  <c r="N18" i="1"/>
  <c r="P18" i="1"/>
  <c r="D4" i="1"/>
  <c r="F4" i="1"/>
  <c r="H4" i="1"/>
  <c r="J4" i="1"/>
  <c r="K4" i="1"/>
  <c r="N19" i="1"/>
  <c r="P19" i="1"/>
  <c r="D8" i="1"/>
  <c r="F8" i="1"/>
  <c r="H8" i="1"/>
  <c r="J8" i="1"/>
  <c r="K8" i="1"/>
  <c r="N20" i="1"/>
  <c r="P20" i="1"/>
  <c r="D17" i="1"/>
  <c r="F17" i="1"/>
  <c r="H17" i="1"/>
  <c r="J17" i="1"/>
  <c r="K17" i="1"/>
  <c r="N21" i="1"/>
  <c r="P21" i="1"/>
  <c r="D10" i="1"/>
  <c r="F10" i="1"/>
  <c r="H10" i="1"/>
  <c r="J10" i="1"/>
  <c r="K10" i="1"/>
  <c r="N22" i="1"/>
  <c r="P22" i="1"/>
  <c r="D11" i="1"/>
  <c r="F11" i="1"/>
  <c r="H11" i="1"/>
  <c r="J11" i="1"/>
  <c r="K11" i="1"/>
  <c r="N2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  <c r="D26" i="2"/>
  <c r="E2" i="2"/>
  <c r="G2" i="2"/>
  <c r="I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G3" i="2"/>
  <c r="I3" i="2"/>
  <c r="G4" i="2"/>
  <c r="I4" i="2"/>
  <c r="G5" i="2"/>
  <c r="I5" i="2"/>
  <c r="G6" i="2"/>
  <c r="I6" i="2"/>
  <c r="G7" i="2"/>
  <c r="I7" i="2"/>
  <c r="G8" i="2"/>
  <c r="I8" i="2"/>
  <c r="G9" i="2"/>
  <c r="I9" i="2"/>
  <c r="G10" i="2"/>
  <c r="I10" i="2"/>
  <c r="G11" i="2"/>
  <c r="I11" i="2"/>
  <c r="G12" i="2"/>
  <c r="I12" i="2"/>
  <c r="G13" i="2"/>
  <c r="I13" i="2"/>
  <c r="G14" i="2"/>
  <c r="I14" i="2"/>
  <c r="G15" i="2"/>
  <c r="I15" i="2"/>
  <c r="G16" i="2"/>
  <c r="I16" i="2"/>
  <c r="G17" i="2"/>
  <c r="I17" i="2"/>
  <c r="G18" i="2"/>
  <c r="I18" i="2"/>
  <c r="G19" i="2"/>
  <c r="I19" i="2"/>
  <c r="G20" i="2"/>
  <c r="I20" i="2"/>
  <c r="G21" i="2"/>
  <c r="I21" i="2"/>
  <c r="G22" i="2"/>
  <c r="I22" i="2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</calcChain>
</file>

<file path=xl/sharedStrings.xml><?xml version="1.0" encoding="utf-8"?>
<sst xmlns="http://schemas.openxmlformats.org/spreadsheetml/2006/main" count="37" uniqueCount="33">
  <si>
    <t>t (s)</t>
  </si>
  <si>
    <t>ddp (V)</t>
  </si>
  <si>
    <t>s (mm)</t>
  </si>
  <si>
    <t>v (m/s)</t>
  </si>
  <si>
    <r>
      <t>ρ (kg/m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)</t>
    </r>
  </si>
  <si>
    <t>r goccia (m)</t>
  </si>
  <si>
    <t>m goccia (kg)</t>
  </si>
  <si>
    <t>d (m)</t>
  </si>
  <si>
    <r>
      <t>g (m/s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</si>
  <si>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ɳ (kg/ms)</t>
  </si>
  <si>
    <t>q ( C )</t>
  </si>
  <si>
    <t>de(t)</t>
  </si>
  <si>
    <t>de(s)</t>
  </si>
  <si>
    <t>de(v)</t>
  </si>
  <si>
    <t>de(q)</t>
  </si>
  <si>
    <t>De(V) de(V)= 0,01</t>
  </si>
  <si>
    <t>De(q)</t>
  </si>
  <si>
    <t>q  &gt;</t>
  </si>
  <si>
    <t>De(q)  &gt;</t>
  </si>
  <si>
    <t>q-De(q)</t>
  </si>
  <si>
    <t>q - De(q)</t>
  </si>
  <si>
    <t>&lt;q&gt;</t>
  </si>
  <si>
    <t>sigma</t>
  </si>
  <si>
    <t>qi-q1</t>
  </si>
  <si>
    <t>qi-q2</t>
  </si>
  <si>
    <t>n1</t>
  </si>
  <si>
    <t>(qi-q1)/n1</t>
  </si>
  <si>
    <t>n2</t>
  </si>
  <si>
    <t>De1</t>
  </si>
  <si>
    <t>(qi-q2)/n1</t>
  </si>
  <si>
    <t>De2</t>
  </si>
  <si>
    <t>e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</si>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</sst>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6" fillId="6" borderId="0" xfId="0" applyNumberFormat="1" applyFont="1" applyFill="1" applyAlignment="1">
      <alignment horizontal="center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4"/>
  <sheetViews>
    <sheetView tabSelected="1" topLeftCell="I1" workbookViewId="0">
      <selection activeCell="V26" sqref="V26"/>
    </sheetView>
  </sheetViews>
  <sheetFormatPr baseColWidth="10" defaultColWidth="8.83203125" defaultRowHeight="14" x14ac:dyDescent="0"/>
  <cols>
    <col min="2" max="2" width="19.33203125" customWidth="1"/>
    <col min="7" max="7" width="12" bestFit="1" customWidth="1"/>
    <col min="9" max="9" width="18.5" bestFit="1" customWidth="1"/>
    <col min="11" max="11" width="14.6640625" customWidth="1"/>
    <col min="12" max="12" width="12.1640625" bestFit="1" customWidth="1"/>
    <col min="13" max="14" width="12.1640625" customWidth="1"/>
    <col min="15" max="15" width="12.83203125" customWidth="1"/>
    <col min="16" max="16" width="12" bestFit="1" customWidth="1"/>
    <col min="25" max="26" width="12" customWidth="1"/>
  </cols>
  <sheetData>
    <row r="1" spans="1:59">
      <c r="A1" s="1" t="s">
        <v>1</v>
      </c>
      <c r="B1" s="1" t="s">
        <v>15</v>
      </c>
      <c r="C1" s="1" t="s">
        <v>0</v>
      </c>
      <c r="D1" s="1" t="s">
        <v>11</v>
      </c>
      <c r="E1" s="1" t="s">
        <v>2</v>
      </c>
      <c r="F1" s="1" t="s">
        <v>12</v>
      </c>
      <c r="G1" s="1" t="s">
        <v>3</v>
      </c>
      <c r="H1" s="1" t="s">
        <v>13</v>
      </c>
      <c r="I1" s="1" t="s">
        <v>10</v>
      </c>
      <c r="J1" s="1" t="s">
        <v>14</v>
      </c>
      <c r="K1" s="1" t="s">
        <v>16</v>
      </c>
      <c r="L1" s="1"/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25</v>
      </c>
      <c r="U1" s="1" t="s">
        <v>26</v>
      </c>
      <c r="V1" s="1" t="s">
        <v>28</v>
      </c>
      <c r="W1" s="1" t="s">
        <v>24</v>
      </c>
      <c r="X1" s="1" t="s">
        <v>27</v>
      </c>
      <c r="Y1" s="1" t="s">
        <v>29</v>
      </c>
      <c r="Z1" s="1" t="s">
        <v>30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>
      <c r="A2" s="1">
        <v>303</v>
      </c>
      <c r="B2" s="1">
        <f>A2*0.01</f>
        <v>3.0300000000000002</v>
      </c>
      <c r="C2" s="1">
        <v>36.909999999999997</v>
      </c>
      <c r="D2" s="1">
        <f>0.1/C2</f>
        <v>2.7092928745597405E-3</v>
      </c>
      <c r="E2" s="1">
        <v>3</v>
      </c>
      <c r="F2" s="1">
        <f>0.2/E2</f>
        <v>6.6666666666666666E-2</v>
      </c>
      <c r="G2" s="1">
        <f>E2/(1000*C2)</f>
        <v>8.1278786236792201E-5</v>
      </c>
      <c r="H2" s="1">
        <f>D2+F2</f>
        <v>6.9375959541226412E-2</v>
      </c>
      <c r="I2" s="1">
        <f t="shared" ref="I2:I22" si="0">(2.018*(10^(-10))*G2^(3/2))/A2</f>
        <v>4.8802755934328214E-19</v>
      </c>
      <c r="J2" s="1">
        <f>0.01+3/2* H2</f>
        <v>0.11406393931183961</v>
      </c>
      <c r="K2" s="1">
        <f>J2*I2</f>
        <v>5.5666345911437336E-20</v>
      </c>
      <c r="L2" s="3">
        <f>I2*10^19</f>
        <v>4.8802755934328212</v>
      </c>
      <c r="M2" s="3">
        <f>L11</f>
        <v>3.2912408808186</v>
      </c>
      <c r="N2" s="3">
        <f>K11*10^19</f>
        <v>0.54031585496606327</v>
      </c>
      <c r="O2" s="5">
        <f>M2-N2</f>
        <v>2.7509250258525366</v>
      </c>
      <c r="P2" s="5">
        <f>M2+N2</f>
        <v>3.8315567357846634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>
      <c r="A3" s="1">
        <v>128</v>
      </c>
      <c r="B3" s="1">
        <f t="shared" ref="B3:B22" si="1">A3*0.01</f>
        <v>1.28</v>
      </c>
      <c r="C3" s="1">
        <v>49.04</v>
      </c>
      <c r="D3" s="1">
        <f t="shared" ref="D3:D22" si="2">0.1/C3</f>
        <v>2.0391517128874391E-3</v>
      </c>
      <c r="E3" s="1">
        <v>2.5</v>
      </c>
      <c r="F3" s="1">
        <f t="shared" ref="F3:F21" si="3">0.2/E3</f>
        <v>0.08</v>
      </c>
      <c r="G3" s="1">
        <f t="shared" ref="G3:G22" si="4">E3/(1000*C3)</f>
        <v>5.0978792822185973E-5</v>
      </c>
      <c r="H3" s="1">
        <f t="shared" ref="H3:H22" si="5">D3+F3</f>
        <v>8.2039151712887434E-2</v>
      </c>
      <c r="I3" s="1">
        <f t="shared" si="0"/>
        <v>5.7384620383167202E-19</v>
      </c>
      <c r="J3" s="1">
        <f t="shared" ref="J3:J22" si="6">0.01+3/2* H3</f>
        <v>0.13305872756933115</v>
      </c>
      <c r="K3" s="1">
        <f t="shared" ref="K3:K22" si="7">J3*I3</f>
        <v>7.6355245702333318E-20</v>
      </c>
      <c r="L3" s="3">
        <f t="shared" ref="L3:L22" si="8">I3*10^19</f>
        <v>5.7384620383167206</v>
      </c>
      <c r="M3" s="3">
        <f>L15</f>
        <v>3.4309776855750007</v>
      </c>
      <c r="N3" s="3">
        <f>K15*10^19</f>
        <v>0.55944230281417306</v>
      </c>
      <c r="O3" s="5">
        <f t="shared" ref="O3:O22" si="9">M3-N3</f>
        <v>2.8715353827608276</v>
      </c>
      <c r="P3" s="5">
        <f t="shared" ref="P3:P22" si="10">M3+N3</f>
        <v>3.9904199883891738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>
      <c r="A4" s="1">
        <v>458</v>
      </c>
      <c r="B4" s="1">
        <f t="shared" si="1"/>
        <v>4.58</v>
      </c>
      <c r="C4" s="1">
        <v>10.9</v>
      </c>
      <c r="D4" s="1">
        <f t="shared" si="2"/>
        <v>9.1743119266055051E-3</v>
      </c>
      <c r="E4" s="1">
        <v>2</v>
      </c>
      <c r="F4" s="1">
        <f t="shared" si="3"/>
        <v>0.1</v>
      </c>
      <c r="G4" s="1">
        <f t="shared" si="4"/>
        <v>1.8348623853211009E-4</v>
      </c>
      <c r="H4" s="1">
        <f t="shared" si="5"/>
        <v>0.10917431192660551</v>
      </c>
      <c r="I4" s="1">
        <f t="shared" si="0"/>
        <v>1.0951180331427494E-18</v>
      </c>
      <c r="J4" s="1">
        <f t="shared" si="6"/>
        <v>0.17376146788990826</v>
      </c>
      <c r="K4" s="1">
        <f t="shared" si="7"/>
        <v>1.9028931695159335E-19</v>
      </c>
      <c r="L4" s="3">
        <f t="shared" si="8"/>
        <v>10.951180331427494</v>
      </c>
      <c r="M4" s="3">
        <f>L20</f>
        <v>3.7748000759569122</v>
      </c>
      <c r="N4" s="3">
        <f>K20*10^19</f>
        <v>0.57233994345435613</v>
      </c>
      <c r="O4" s="5">
        <f t="shared" si="9"/>
        <v>3.2024601325025559</v>
      </c>
      <c r="P4" s="5">
        <f t="shared" si="10"/>
        <v>4.3471400194112686</v>
      </c>
      <c r="Q4" s="3">
        <f>AVERAGE(M2:M6)</f>
        <v>3.7667189609197878</v>
      </c>
      <c r="R4" s="1">
        <f>_xlfn.STDEV.S(M2:M6)</f>
        <v>0.40763724868108991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>
      <c r="A5" s="1">
        <v>217</v>
      </c>
      <c r="B5" s="1">
        <f t="shared" si="1"/>
        <v>2.17</v>
      </c>
      <c r="C5" s="1">
        <v>31.8</v>
      </c>
      <c r="D5" s="1">
        <f t="shared" si="2"/>
        <v>3.1446540880503146E-3</v>
      </c>
      <c r="E5" s="1">
        <v>2.5</v>
      </c>
      <c r="F5" s="1">
        <f t="shared" si="3"/>
        <v>0.08</v>
      </c>
      <c r="G5" s="1">
        <f t="shared" si="4"/>
        <v>7.8616352201257858E-5</v>
      </c>
      <c r="H5" s="1">
        <f t="shared" si="5"/>
        <v>8.3144654088050315E-2</v>
      </c>
      <c r="I5" s="1">
        <f t="shared" si="0"/>
        <v>6.4823244016018197E-19</v>
      </c>
      <c r="J5" s="1">
        <f t="shared" si="6"/>
        <v>0.13471698113207548</v>
      </c>
      <c r="K5" s="1">
        <f t="shared" si="7"/>
        <v>8.7327917410258483E-20</v>
      </c>
      <c r="L5" s="3">
        <f t="shared" si="8"/>
        <v>6.4823244016018196</v>
      </c>
      <c r="M5" s="3">
        <f>L14</f>
        <v>4.1277290106310103</v>
      </c>
      <c r="N5" s="3">
        <f>K14*10^19</f>
        <v>0.67996848244527242</v>
      </c>
      <c r="O5" s="5">
        <f t="shared" si="9"/>
        <v>3.447760528185738</v>
      </c>
      <c r="P5" s="5">
        <f t="shared" si="10"/>
        <v>4.807697493076283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>
      <c r="A6" s="1">
        <v>321</v>
      </c>
      <c r="B6" s="1">
        <f t="shared" si="1"/>
        <v>3.21</v>
      </c>
      <c r="C6" s="1">
        <v>29.14</v>
      </c>
      <c r="D6" s="1">
        <f t="shared" si="2"/>
        <v>3.4317089910775567E-3</v>
      </c>
      <c r="E6" s="1">
        <v>2.5</v>
      </c>
      <c r="F6" s="1">
        <f t="shared" si="3"/>
        <v>0.08</v>
      </c>
      <c r="G6" s="1">
        <f t="shared" si="4"/>
        <v>8.5792724776938913E-5</v>
      </c>
      <c r="H6" s="1">
        <f t="shared" si="5"/>
        <v>8.3431708991077561E-2</v>
      </c>
      <c r="I6" s="1">
        <f t="shared" si="0"/>
        <v>4.9956479026806684E-19</v>
      </c>
      <c r="J6" s="1">
        <f t="shared" si="6"/>
        <v>0.13514756348661636</v>
      </c>
      <c r="K6" s="1">
        <f t="shared" si="7"/>
        <v>6.751496420843175E-20</v>
      </c>
      <c r="L6" s="3">
        <f t="shared" si="8"/>
        <v>4.9956479026806688</v>
      </c>
      <c r="M6" s="3">
        <f>L21</f>
        <v>4.2088471516174142</v>
      </c>
      <c r="N6" s="3">
        <f>K21*10^19</f>
        <v>0.47424688440546214</v>
      </c>
      <c r="O6" s="5">
        <f t="shared" si="9"/>
        <v>3.734600267211952</v>
      </c>
      <c r="P6" s="5">
        <f t="shared" si="10"/>
        <v>4.6830940360228759</v>
      </c>
      <c r="Q6" s="1"/>
      <c r="R6" s="1"/>
      <c r="S6" s="3">
        <f>Q8-Q4</f>
        <v>1.0517633978966443</v>
      </c>
      <c r="T6" s="3">
        <v>1</v>
      </c>
      <c r="U6" s="3">
        <f>S6/T6</f>
        <v>1.0517633978966443</v>
      </c>
      <c r="V6" s="3">
        <f>(R4+R8)/T6</f>
        <v>0.71877920559064068</v>
      </c>
      <c r="W6" s="3"/>
      <c r="X6" s="3"/>
      <c r="Y6" s="3"/>
      <c r="Z6" s="3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>
      <c r="A7" s="1">
        <v>202</v>
      </c>
      <c r="B7" s="1">
        <f t="shared" si="1"/>
        <v>2.02</v>
      </c>
      <c r="C7" s="1">
        <v>17.2</v>
      </c>
      <c r="D7" s="1">
        <f t="shared" si="2"/>
        <v>5.8139534883720938E-3</v>
      </c>
      <c r="E7" s="1">
        <v>1.5</v>
      </c>
      <c r="F7" s="1">
        <f t="shared" si="3"/>
        <v>0.13333333333333333</v>
      </c>
      <c r="G7" s="1">
        <f t="shared" si="4"/>
        <v>8.7209302325581397E-5</v>
      </c>
      <c r="H7" s="1">
        <f t="shared" si="5"/>
        <v>0.13914728682170543</v>
      </c>
      <c r="I7" s="1">
        <f t="shared" si="0"/>
        <v>8.136057527339614E-19</v>
      </c>
      <c r="J7" s="1">
        <f t="shared" si="6"/>
        <v>0.21872093023255818</v>
      </c>
      <c r="K7" s="1">
        <f t="shared" si="7"/>
        <v>1.7795260708053276E-19</v>
      </c>
      <c r="L7" s="3">
        <f t="shared" si="8"/>
        <v>8.1360575273396147</v>
      </c>
      <c r="M7" s="3">
        <f>L22</f>
        <v>4.3623493869685879</v>
      </c>
      <c r="N7" s="3">
        <f>K22*10^19</f>
        <v>6.446274253354857E-2</v>
      </c>
      <c r="O7" s="6">
        <f t="shared" si="9"/>
        <v>4.2978866444350396</v>
      </c>
      <c r="P7" s="6">
        <f t="shared" si="10"/>
        <v>4.4268121295021361</v>
      </c>
      <c r="Q7" s="1"/>
      <c r="R7" s="1"/>
      <c r="S7" s="1"/>
      <c r="T7" s="1"/>
      <c r="U7" s="3"/>
      <c r="V7" s="3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>
      <c r="A8" s="1">
        <v>311</v>
      </c>
      <c r="B8" s="1">
        <f t="shared" si="1"/>
        <v>3.11</v>
      </c>
      <c r="C8" s="1">
        <v>12.47</v>
      </c>
      <c r="D8" s="1">
        <f t="shared" si="2"/>
        <v>8.0192461908580592E-3</v>
      </c>
      <c r="E8" s="1">
        <v>2</v>
      </c>
      <c r="F8" s="1">
        <f t="shared" si="3"/>
        <v>0.1</v>
      </c>
      <c r="G8" s="1">
        <f t="shared" si="4"/>
        <v>1.6038492381716118E-4</v>
      </c>
      <c r="H8" s="1">
        <f t="shared" si="5"/>
        <v>0.10801924619085806</v>
      </c>
      <c r="I8" s="1">
        <f t="shared" si="0"/>
        <v>1.3179717034408502E-18</v>
      </c>
      <c r="J8" s="1">
        <f t="shared" si="6"/>
        <v>0.17202886928628711</v>
      </c>
      <c r="K8" s="1">
        <f t="shared" si="7"/>
        <v>2.267291818942512E-19</v>
      </c>
      <c r="L8" s="3">
        <f t="shared" si="8"/>
        <v>13.179717034408503</v>
      </c>
      <c r="M8" s="3">
        <f>L2</f>
        <v>4.8802755934328212</v>
      </c>
      <c r="N8" s="3">
        <f>K2*10^19</f>
        <v>0.55666345911437332</v>
      </c>
      <c r="O8" s="6">
        <f t="shared" si="9"/>
        <v>4.3236121343184477</v>
      </c>
      <c r="P8" s="6">
        <f t="shared" si="10"/>
        <v>5.4369390525471948</v>
      </c>
      <c r="Q8" s="3">
        <f>AVERAGE(M7:M10)</f>
        <v>4.8184823588164321</v>
      </c>
      <c r="R8" s="1">
        <f>_xlfn.STDEV.S(M7:M10)</f>
        <v>0.31114195690955077</v>
      </c>
      <c r="S8" s="1"/>
      <c r="T8" s="1"/>
      <c r="U8" s="3"/>
      <c r="V8" s="3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59">
      <c r="A9" s="1">
        <v>238</v>
      </c>
      <c r="B9" s="1">
        <f t="shared" si="1"/>
        <v>2.38</v>
      </c>
      <c r="C9" s="1">
        <v>21.23</v>
      </c>
      <c r="D9" s="1">
        <f t="shared" si="2"/>
        <v>4.7103155911446069E-3</v>
      </c>
      <c r="E9" s="1">
        <v>1.5</v>
      </c>
      <c r="F9" s="1">
        <f t="shared" si="3"/>
        <v>0.13333333333333333</v>
      </c>
      <c r="G9" s="1">
        <f t="shared" si="4"/>
        <v>7.0654733867169106E-5</v>
      </c>
      <c r="H9" s="1">
        <f t="shared" si="5"/>
        <v>0.13804364892447793</v>
      </c>
      <c r="I9" s="1">
        <f t="shared" si="0"/>
        <v>5.0356565521836486E-19</v>
      </c>
      <c r="J9" s="1">
        <f t="shared" si="6"/>
        <v>0.21706547338671689</v>
      </c>
      <c r="K9" s="1">
        <f t="shared" si="7"/>
        <v>1.0930671733126663E-19</v>
      </c>
      <c r="L9" s="3">
        <f t="shared" si="8"/>
        <v>5.0356565521836485</v>
      </c>
      <c r="M9" s="3">
        <f>L6</f>
        <v>4.9956479026806688</v>
      </c>
      <c r="N9" s="3">
        <f>K6*10^19</f>
        <v>0.67514964208431749</v>
      </c>
      <c r="O9" s="6">
        <f t="shared" si="9"/>
        <v>4.3204982605963513</v>
      </c>
      <c r="P9" s="6">
        <f t="shared" si="10"/>
        <v>5.6707975447649863</v>
      </c>
      <c r="Q9" s="1"/>
      <c r="R9" s="1"/>
      <c r="S9" s="1"/>
      <c r="T9" s="1"/>
      <c r="U9" s="3"/>
      <c r="V9" s="3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>
      <c r="A10" s="1">
        <v>182</v>
      </c>
      <c r="B10" s="1">
        <f t="shared" si="1"/>
        <v>1.82</v>
      </c>
      <c r="C10" s="1">
        <v>19.41</v>
      </c>
      <c r="D10" s="1">
        <f t="shared" si="2"/>
        <v>5.1519835136527563E-3</v>
      </c>
      <c r="E10" s="1">
        <v>2.5</v>
      </c>
      <c r="F10" s="1">
        <f t="shared" si="3"/>
        <v>0.08</v>
      </c>
      <c r="G10" s="1">
        <f t="shared" si="4"/>
        <v>1.2879958784131891E-4</v>
      </c>
      <c r="H10" s="1">
        <f t="shared" si="5"/>
        <v>8.515198351365276E-2</v>
      </c>
      <c r="I10" s="1">
        <f t="shared" si="0"/>
        <v>1.6207703523728451E-18</v>
      </c>
      <c r="J10" s="1">
        <f t="shared" si="6"/>
        <v>0.13772797527047914</v>
      </c>
      <c r="K10" s="1">
        <f t="shared" si="7"/>
        <v>2.2322541901073299E-19</v>
      </c>
      <c r="L10" s="3">
        <f t="shared" si="8"/>
        <v>16.207703523728451</v>
      </c>
      <c r="M10" s="3">
        <f>L9</f>
        <v>5.0356565521836485</v>
      </c>
      <c r="N10" s="3">
        <f>K9*10^19</f>
        <v>1.0930671733126662</v>
      </c>
      <c r="O10" s="6">
        <f t="shared" si="9"/>
        <v>3.9425893788709825</v>
      </c>
      <c r="P10" s="6">
        <f t="shared" si="10"/>
        <v>6.1287237254963145</v>
      </c>
      <c r="Q10" s="1"/>
      <c r="R10" s="1"/>
      <c r="S10" s="1"/>
      <c r="T10" s="1"/>
      <c r="U10" s="3"/>
      <c r="V10" s="3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>
      <c r="A11" s="1">
        <v>254</v>
      </c>
      <c r="B11" s="1">
        <f t="shared" si="1"/>
        <v>2.54</v>
      </c>
      <c r="C11" s="1">
        <v>35.99</v>
      </c>
      <c r="D11" s="1">
        <f t="shared" si="2"/>
        <v>2.7785495971103086E-3</v>
      </c>
      <c r="E11" s="1">
        <v>2</v>
      </c>
      <c r="F11" s="1">
        <f t="shared" si="3"/>
        <v>0.1</v>
      </c>
      <c r="G11" s="1">
        <f t="shared" si="4"/>
        <v>5.5570991942206168E-5</v>
      </c>
      <c r="H11" s="1">
        <f t="shared" si="5"/>
        <v>0.10277854959711032</v>
      </c>
      <c r="I11" s="1">
        <f t="shared" si="0"/>
        <v>3.2912408808185998E-19</v>
      </c>
      <c r="J11" s="1">
        <f t="shared" si="6"/>
        <v>0.16416782439566549</v>
      </c>
      <c r="K11" s="1">
        <f t="shared" si="7"/>
        <v>5.403158549660633E-20</v>
      </c>
      <c r="L11" s="3">
        <f t="shared" si="8"/>
        <v>3.2912408808186</v>
      </c>
      <c r="M11" s="3">
        <f>L19</f>
        <v>5.3958830357841636</v>
      </c>
      <c r="N11" s="3">
        <f>K19*10^19</f>
        <v>0.5330896816806413</v>
      </c>
      <c r="O11" s="7">
        <f t="shared" si="9"/>
        <v>4.8627933541035224</v>
      </c>
      <c r="P11" s="7">
        <f t="shared" si="10"/>
        <v>5.9289727174648048</v>
      </c>
      <c r="Q11" s="1"/>
      <c r="R11" s="1"/>
      <c r="S11" s="3">
        <f>Q13-Q4</f>
        <v>2.0132983144071042</v>
      </c>
      <c r="T11" s="3">
        <v>1</v>
      </c>
      <c r="U11" s="3">
        <f t="shared" ref="U11:U19" si="11">S11/T11</f>
        <v>2.0132983144071042</v>
      </c>
      <c r="V11" s="3">
        <f>(R8+R13)/T11</f>
        <v>0.71558829194290174</v>
      </c>
      <c r="W11" s="3">
        <f>Q13-Q8</f>
        <v>0.96153491651045986</v>
      </c>
      <c r="X11" s="3">
        <v>1</v>
      </c>
      <c r="Y11" s="3">
        <f>(Q13-Q8)/X11</f>
        <v>0.96153491651045986</v>
      </c>
      <c r="Z11" s="3">
        <f>(R8+R13)/X11</f>
        <v>0.71558829194290174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>
      <c r="A12" s="1">
        <v>169</v>
      </c>
      <c r="B12" s="1">
        <f t="shared" si="1"/>
        <v>1.69</v>
      </c>
      <c r="C12" s="1">
        <v>31.65</v>
      </c>
      <c r="D12" s="1">
        <f t="shared" si="2"/>
        <v>3.1595576619273306E-3</v>
      </c>
      <c r="E12" s="1">
        <v>2</v>
      </c>
      <c r="F12" s="1">
        <f t="shared" si="3"/>
        <v>0.1</v>
      </c>
      <c r="G12" s="1">
        <f t="shared" si="4"/>
        <v>6.3191153238546606E-5</v>
      </c>
      <c r="H12" s="1">
        <f t="shared" si="5"/>
        <v>0.10315955766192733</v>
      </c>
      <c r="I12" s="1">
        <f t="shared" si="0"/>
        <v>5.9981715039219118E-19</v>
      </c>
      <c r="J12" s="1">
        <f t="shared" si="6"/>
        <v>0.16473933649289102</v>
      </c>
      <c r="K12" s="1">
        <f t="shared" si="7"/>
        <v>9.8813479372666198E-20</v>
      </c>
      <c r="L12" s="3">
        <f t="shared" si="8"/>
        <v>5.9981715039219115</v>
      </c>
      <c r="M12" s="3">
        <f>L18</f>
        <v>5.4808043883497826</v>
      </c>
      <c r="N12" s="3">
        <f>K18*10^19</f>
        <v>0.91222800047226715</v>
      </c>
      <c r="O12" s="7">
        <f t="shared" si="9"/>
        <v>4.5685763878775152</v>
      </c>
      <c r="P12" s="7">
        <f t="shared" si="10"/>
        <v>6.3930323888220499</v>
      </c>
      <c r="Q12" s="1"/>
      <c r="R12" s="1"/>
      <c r="S12" s="1"/>
      <c r="T12" s="1"/>
      <c r="U12" s="3"/>
      <c r="V12" s="3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>
      <c r="A13" s="1">
        <v>333</v>
      </c>
      <c r="B13" s="1">
        <f t="shared" si="1"/>
        <v>3.33</v>
      </c>
      <c r="C13" s="1">
        <v>21.12</v>
      </c>
      <c r="D13" s="1">
        <f t="shared" si="2"/>
        <v>4.734848484848485E-3</v>
      </c>
      <c r="E13" s="1">
        <v>2</v>
      </c>
      <c r="F13" s="1">
        <f t="shared" si="3"/>
        <v>0.1</v>
      </c>
      <c r="G13" s="1">
        <f t="shared" si="4"/>
        <v>9.4696969696969697E-5</v>
      </c>
      <c r="H13" s="1">
        <f t="shared" si="5"/>
        <v>0.10473484848484849</v>
      </c>
      <c r="I13" s="1">
        <f t="shared" si="0"/>
        <v>5.584458283986952E-19</v>
      </c>
      <c r="J13" s="1">
        <f t="shared" si="6"/>
        <v>0.16710227272727274</v>
      </c>
      <c r="K13" s="1">
        <f t="shared" si="7"/>
        <v>9.3317567120486517E-20</v>
      </c>
      <c r="L13" s="3">
        <f t="shared" si="8"/>
        <v>5.5844582839869519</v>
      </c>
      <c r="M13" s="3">
        <f>L13</f>
        <v>5.5844582839869519</v>
      </c>
      <c r="N13" s="3">
        <f>K13*10^19</f>
        <v>0.93317567120486522</v>
      </c>
      <c r="O13" s="7">
        <f t="shared" si="9"/>
        <v>4.6512826127820865</v>
      </c>
      <c r="P13" s="7">
        <f t="shared" si="10"/>
        <v>6.5176339551918172</v>
      </c>
      <c r="Q13" s="3">
        <f>AVERAGE(M11:M16)</f>
        <v>5.7800172753268919</v>
      </c>
      <c r="R13" s="1">
        <f>_xlfn.STDEV.S(M11:M16)</f>
        <v>0.40444633503335098</v>
      </c>
      <c r="S13" s="1"/>
      <c r="T13" s="1"/>
      <c r="U13" s="3"/>
      <c r="V13" s="3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>
      <c r="A14" s="1">
        <v>245</v>
      </c>
      <c r="B14" s="1">
        <f t="shared" si="1"/>
        <v>2.4500000000000002</v>
      </c>
      <c r="C14" s="1">
        <v>31.7</v>
      </c>
      <c r="D14" s="1">
        <f t="shared" si="2"/>
        <v>3.1545741324921139E-3</v>
      </c>
      <c r="E14" s="1">
        <v>2</v>
      </c>
      <c r="F14" s="1">
        <f t="shared" si="3"/>
        <v>0.1</v>
      </c>
      <c r="G14" s="1">
        <f t="shared" si="4"/>
        <v>6.3091482649842276E-5</v>
      </c>
      <c r="H14" s="1">
        <f t="shared" si="5"/>
        <v>0.10315457413249211</v>
      </c>
      <c r="I14" s="1">
        <f t="shared" si="0"/>
        <v>4.1277290106310099E-19</v>
      </c>
      <c r="J14" s="1">
        <f t="shared" si="6"/>
        <v>0.16473186119873817</v>
      </c>
      <c r="K14" s="1">
        <f t="shared" si="7"/>
        <v>6.7996848244527238E-20</v>
      </c>
      <c r="L14" s="3">
        <f t="shared" si="8"/>
        <v>4.1277290106310103</v>
      </c>
      <c r="M14" s="3">
        <f>L3</f>
        <v>5.7384620383167206</v>
      </c>
      <c r="N14" s="3">
        <f>K3*10^19</f>
        <v>0.76355245702333319</v>
      </c>
      <c r="O14" s="7">
        <f t="shared" si="9"/>
        <v>4.974909581293387</v>
      </c>
      <c r="P14" s="7">
        <f t="shared" si="10"/>
        <v>6.5020144953400543</v>
      </c>
      <c r="Q14" s="1"/>
      <c r="R14" s="1"/>
      <c r="S14" s="1"/>
      <c r="T14" s="1"/>
      <c r="U14" s="3"/>
      <c r="V14" s="3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>
      <c r="A15" s="1">
        <v>153</v>
      </c>
      <c r="B15" s="1">
        <f t="shared" si="1"/>
        <v>1.53</v>
      </c>
      <c r="C15" s="1">
        <v>49.08</v>
      </c>
      <c r="D15" s="1">
        <f t="shared" si="2"/>
        <v>2.0374898125509375E-3</v>
      </c>
      <c r="E15" s="1">
        <v>2</v>
      </c>
      <c r="F15" s="1">
        <f t="shared" si="3"/>
        <v>0.1</v>
      </c>
      <c r="G15" s="1">
        <f t="shared" si="4"/>
        <v>4.0749796251018746E-5</v>
      </c>
      <c r="H15" s="1">
        <f t="shared" si="5"/>
        <v>0.10203748981255094</v>
      </c>
      <c r="I15" s="1">
        <f t="shared" si="0"/>
        <v>3.4309776855750008E-19</v>
      </c>
      <c r="J15" s="1">
        <f t="shared" si="6"/>
        <v>0.16305623471882641</v>
      </c>
      <c r="K15" s="1">
        <f t="shared" si="7"/>
        <v>5.5944230281417308E-20</v>
      </c>
      <c r="L15" s="3">
        <f t="shared" si="8"/>
        <v>3.4309776855750007</v>
      </c>
      <c r="M15" s="3">
        <f>L12</f>
        <v>5.9981715039219115</v>
      </c>
      <c r="N15" s="3">
        <f>K12*10^19</f>
        <v>0.98813479372666202</v>
      </c>
      <c r="O15" s="7">
        <f t="shared" si="9"/>
        <v>5.0100367101952497</v>
      </c>
      <c r="P15" s="7">
        <f t="shared" si="10"/>
        <v>6.9863062976485732</v>
      </c>
      <c r="Q15" s="1"/>
      <c r="R15" s="1"/>
      <c r="S15" s="3">
        <f>Q18-Q4</f>
        <v>6.2190835918578991</v>
      </c>
      <c r="T15" s="3">
        <v>4</v>
      </c>
      <c r="U15" s="3">
        <f t="shared" si="11"/>
        <v>1.5547708979644748</v>
      </c>
      <c r="V15" s="3">
        <f>(R13+S18)/T15</f>
        <v>0.10111158375833774</v>
      </c>
      <c r="W15" s="3">
        <f>Q18-Q8</f>
        <v>5.1673201939612543</v>
      </c>
      <c r="X15" s="3">
        <v>3</v>
      </c>
      <c r="Y15" s="3">
        <f>(Q18-Q8)/X15</f>
        <v>1.7224400646537514</v>
      </c>
      <c r="Z15" s="3">
        <f>(R8+R18)/X15</f>
        <v>0.63786005085732034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>
      <c r="A16" s="1">
        <v>278</v>
      </c>
      <c r="B16" s="1">
        <f t="shared" si="1"/>
        <v>2.7800000000000002</v>
      </c>
      <c r="C16" s="1">
        <v>15.28</v>
      </c>
      <c r="D16" s="1">
        <f t="shared" si="2"/>
        <v>6.544502617801048E-3</v>
      </c>
      <c r="E16" s="1">
        <v>2</v>
      </c>
      <c r="F16" s="1">
        <f t="shared" si="3"/>
        <v>0.1</v>
      </c>
      <c r="G16" s="1">
        <f t="shared" si="4"/>
        <v>1.3089005235602096E-4</v>
      </c>
      <c r="H16" s="1">
        <f t="shared" si="5"/>
        <v>0.10654450261780106</v>
      </c>
      <c r="I16" s="1">
        <f t="shared" si="0"/>
        <v>1.0870169799565952E-18</v>
      </c>
      <c r="J16" s="1">
        <f t="shared" si="6"/>
        <v>0.16981675392670159</v>
      </c>
      <c r="K16" s="1">
        <f t="shared" si="7"/>
        <v>1.8459369499943544E-19</v>
      </c>
      <c r="L16" s="3">
        <f t="shared" si="8"/>
        <v>10.870169799565952</v>
      </c>
      <c r="M16" s="3">
        <f>L5</f>
        <v>6.4823244016018196</v>
      </c>
      <c r="N16" s="3">
        <f>K5*10^19</f>
        <v>0.87327917410258482</v>
      </c>
      <c r="O16" s="7">
        <f t="shared" si="9"/>
        <v>5.6090452274992346</v>
      </c>
      <c r="P16" s="7">
        <f t="shared" si="10"/>
        <v>7.3556035757044045</v>
      </c>
      <c r="Q16" s="1"/>
      <c r="R16" s="1"/>
      <c r="S16" s="1"/>
      <c r="T16" s="1"/>
      <c r="U16" s="3"/>
      <c r="V16" s="3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59">
      <c r="A17" s="1">
        <v>194</v>
      </c>
      <c r="B17" s="1">
        <f t="shared" si="1"/>
        <v>1.94</v>
      </c>
      <c r="C17" s="1">
        <v>38.57</v>
      </c>
      <c r="D17" s="1">
        <f t="shared" si="2"/>
        <v>2.5926886180969665E-3</v>
      </c>
      <c r="E17" s="1">
        <v>5</v>
      </c>
      <c r="F17" s="1">
        <f t="shared" si="3"/>
        <v>0.04</v>
      </c>
      <c r="G17" s="1">
        <f t="shared" si="4"/>
        <v>1.2963443090484831E-4</v>
      </c>
      <c r="H17" s="1">
        <f t="shared" si="5"/>
        <v>4.2592688618096966E-2</v>
      </c>
      <c r="I17" s="1">
        <f t="shared" si="0"/>
        <v>1.5353237927061597E-18</v>
      </c>
      <c r="J17" s="1">
        <f t="shared" si="6"/>
        <v>7.3889032927145451E-2</v>
      </c>
      <c r="K17" s="1">
        <f t="shared" si="7"/>
        <v>1.1344359027309528E-19</v>
      </c>
      <c r="L17" s="3">
        <f t="shared" si="8"/>
        <v>15.353237927061597</v>
      </c>
      <c r="M17" s="3">
        <f>L7</f>
        <v>8.1360575273396147</v>
      </c>
      <c r="N17" s="3">
        <f>K7*10^19</f>
        <v>1.7795260708053275</v>
      </c>
      <c r="O17" s="8">
        <f t="shared" si="9"/>
        <v>6.3565314565342872</v>
      </c>
      <c r="P17" s="8">
        <f t="shared" si="10"/>
        <v>9.9155835981449414</v>
      </c>
      <c r="Q17" s="1"/>
      <c r="R17" s="1"/>
      <c r="S17" s="1"/>
      <c r="T17" s="1"/>
      <c r="U17" s="3"/>
      <c r="V17" s="3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>
      <c r="A18" s="1">
        <v>293</v>
      </c>
      <c r="B18" s="1">
        <f t="shared" si="1"/>
        <v>2.93</v>
      </c>
      <c r="C18" s="1">
        <v>23.29</v>
      </c>
      <c r="D18" s="1">
        <f t="shared" si="2"/>
        <v>4.2936882782310011E-3</v>
      </c>
      <c r="E18" s="1">
        <v>2</v>
      </c>
      <c r="F18" s="1">
        <f t="shared" si="3"/>
        <v>0.1</v>
      </c>
      <c r="G18" s="1">
        <f t="shared" si="4"/>
        <v>8.5873765564620008E-5</v>
      </c>
      <c r="H18" s="1">
        <f t="shared" si="5"/>
        <v>0.104293688278231</v>
      </c>
      <c r="I18" s="1">
        <f t="shared" si="0"/>
        <v>5.4808043883497829E-19</v>
      </c>
      <c r="J18" s="1">
        <f t="shared" si="6"/>
        <v>0.16644053241734652</v>
      </c>
      <c r="K18" s="1">
        <f t="shared" si="7"/>
        <v>9.1222800047226715E-20</v>
      </c>
      <c r="L18" s="3">
        <f t="shared" si="8"/>
        <v>5.4808043883497826</v>
      </c>
      <c r="M18" s="3">
        <f>L16</f>
        <v>10.870169799565952</v>
      </c>
      <c r="N18" s="3">
        <f>K16*10^19</f>
        <v>1.8459369499943543</v>
      </c>
      <c r="O18" s="8">
        <f t="shared" si="9"/>
        <v>9.0242328495715967</v>
      </c>
      <c r="P18" s="8">
        <f t="shared" si="10"/>
        <v>12.716106749560307</v>
      </c>
      <c r="Q18" s="3">
        <f>AVERAGE(M17:M19)</f>
        <v>9.9858025527776864</v>
      </c>
      <c r="R18" s="1">
        <f>_xlfn.STDEV.S(M17:M19)</f>
        <v>1.6024381956624101</v>
      </c>
      <c r="S18" s="1"/>
      <c r="T18" s="1"/>
      <c r="U18" s="3"/>
      <c r="V18" s="3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>
      <c r="A19" s="1">
        <v>228</v>
      </c>
      <c r="B19" s="1">
        <f t="shared" si="1"/>
        <v>2.2800000000000002</v>
      </c>
      <c r="C19" s="1">
        <v>48.68</v>
      </c>
      <c r="D19" s="1">
        <f t="shared" si="2"/>
        <v>2.0542317173377158E-3</v>
      </c>
      <c r="E19" s="1">
        <v>3.5</v>
      </c>
      <c r="F19" s="1">
        <f t="shared" si="3"/>
        <v>5.7142857142857148E-2</v>
      </c>
      <c r="G19" s="1">
        <f t="shared" si="4"/>
        <v>7.1898110106820046E-5</v>
      </c>
      <c r="H19" s="1">
        <f t="shared" si="5"/>
        <v>5.9197088860194862E-2</v>
      </c>
      <c r="I19" s="1">
        <f t="shared" si="0"/>
        <v>5.3958830357841633E-19</v>
      </c>
      <c r="J19" s="1">
        <f t="shared" si="6"/>
        <v>9.8795633290292284E-2</v>
      </c>
      <c r="K19" s="1">
        <f t="shared" si="7"/>
        <v>5.3308968168064129E-20</v>
      </c>
      <c r="L19" s="3">
        <f t="shared" si="8"/>
        <v>5.3958830357841636</v>
      </c>
      <c r="M19" s="3">
        <f>L4</f>
        <v>10.951180331427494</v>
      </c>
      <c r="N19" s="3">
        <f>K4*10^19</f>
        <v>1.9028931695159335</v>
      </c>
      <c r="O19" s="8">
        <f t="shared" si="9"/>
        <v>9.0482871619115599</v>
      </c>
      <c r="P19" s="8">
        <f t="shared" si="10"/>
        <v>12.854073500943429</v>
      </c>
      <c r="Q19" s="1"/>
      <c r="R19" s="1"/>
      <c r="S19" s="3">
        <f>Q21-Q4</f>
        <v>11.14683386747973</v>
      </c>
      <c r="T19" s="3">
        <v>6</v>
      </c>
      <c r="U19" s="3">
        <f t="shared" si="11"/>
        <v>1.8578056445799549</v>
      </c>
      <c r="V19" s="3">
        <f>(R18+R21)/T19</f>
        <v>0.52726354958066735</v>
      </c>
      <c r="W19" s="3">
        <f>Q21-Q8</f>
        <v>10.095070469583085</v>
      </c>
      <c r="X19" s="3">
        <v>5</v>
      </c>
      <c r="Y19" s="3">
        <f>(Q21-Q8)/X19</f>
        <v>2.019014093916617</v>
      </c>
      <c r="Z19" s="3">
        <f>(R21+R8)/X19</f>
        <v>0.37445701174622903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>
      <c r="A20" s="1">
        <v>362</v>
      </c>
      <c r="B20" s="1">
        <f t="shared" si="1"/>
        <v>3.62</v>
      </c>
      <c r="C20" s="1">
        <v>28.53</v>
      </c>
      <c r="D20" s="1">
        <f t="shared" si="2"/>
        <v>3.5050823694356818E-3</v>
      </c>
      <c r="E20" s="1">
        <v>2.2000000000000002</v>
      </c>
      <c r="F20" s="1">
        <f t="shared" si="3"/>
        <v>9.0909090909090912E-2</v>
      </c>
      <c r="G20" s="1">
        <f t="shared" si="4"/>
        <v>7.7111812127585004E-5</v>
      </c>
      <c r="H20" s="1">
        <f t="shared" si="5"/>
        <v>9.4414173278526595E-2</v>
      </c>
      <c r="I20" s="1">
        <f t="shared" si="0"/>
        <v>3.7748000759569124E-19</v>
      </c>
      <c r="J20" s="1">
        <f t="shared" si="6"/>
        <v>0.15162125991778991</v>
      </c>
      <c r="K20" s="1">
        <f t="shared" si="7"/>
        <v>5.7233994345435616E-20</v>
      </c>
      <c r="L20" s="3">
        <f>I20*10^19</f>
        <v>3.7748000759569122</v>
      </c>
      <c r="M20" s="3">
        <f>L8</f>
        <v>13.179717034408503</v>
      </c>
      <c r="N20" s="3">
        <f>K8*10^19</f>
        <v>2.2672918189425117</v>
      </c>
      <c r="O20" s="9">
        <f t="shared" si="9"/>
        <v>10.912425215465991</v>
      </c>
      <c r="P20" s="9">
        <f t="shared" si="10"/>
        <v>15.447008853351015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>
      <c r="A21" s="1">
        <v>188</v>
      </c>
      <c r="B21" s="1">
        <f t="shared" si="1"/>
        <v>1.8800000000000001</v>
      </c>
      <c r="C21" s="1">
        <v>56</v>
      </c>
      <c r="D21" s="1">
        <f t="shared" si="2"/>
        <v>1.7857142857142859E-3</v>
      </c>
      <c r="E21" s="1">
        <v>3</v>
      </c>
      <c r="F21" s="1">
        <f t="shared" si="3"/>
        <v>6.6666666666666666E-2</v>
      </c>
      <c r="G21" s="1">
        <f t="shared" si="4"/>
        <v>5.3571428571428569E-5</v>
      </c>
      <c r="H21" s="1">
        <f t="shared" si="5"/>
        <v>6.8452380952380945E-2</v>
      </c>
      <c r="I21" s="1">
        <f t="shared" si="0"/>
        <v>4.2088471516174138E-19</v>
      </c>
      <c r="J21" s="1">
        <f t="shared" si="6"/>
        <v>0.11267857142857142</v>
      </c>
      <c r="K21" s="1">
        <f t="shared" si="7"/>
        <v>4.7424688440546214E-20</v>
      </c>
      <c r="L21" s="3">
        <f t="shared" si="8"/>
        <v>4.2088471516174142</v>
      </c>
      <c r="M21" s="3">
        <f>L17</f>
        <v>15.353237927061597</v>
      </c>
      <c r="N21" s="3">
        <f>K17*10^19</f>
        <v>1.1344359027309527</v>
      </c>
      <c r="O21" s="9">
        <f t="shared" si="9"/>
        <v>14.218802024330644</v>
      </c>
      <c r="P21" s="9">
        <f t="shared" si="10"/>
        <v>16.487673829792548</v>
      </c>
      <c r="Q21" s="3">
        <f>AVERAGE(M20:M22)</f>
        <v>14.913552828399517</v>
      </c>
      <c r="R21" s="1">
        <f>_xlfn.STDEV.S(M20:M22)</f>
        <v>1.5611431018215944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>
      <c r="A22" s="1">
        <v>290</v>
      </c>
      <c r="B22" s="1">
        <f t="shared" si="1"/>
        <v>2.9</v>
      </c>
      <c r="C22" s="1">
        <v>31.4</v>
      </c>
      <c r="D22" s="1">
        <f t="shared" si="2"/>
        <v>3.1847133757961785E-3</v>
      </c>
      <c r="E22" s="1">
        <v>2.2999999999999998</v>
      </c>
      <c r="F22" s="1"/>
      <c r="G22" s="1">
        <f t="shared" si="4"/>
        <v>7.3248407643312092E-5</v>
      </c>
      <c r="H22" s="1">
        <f t="shared" si="5"/>
        <v>3.1847133757961785E-3</v>
      </c>
      <c r="I22" s="1">
        <f t="shared" si="0"/>
        <v>4.3623493869685879E-19</v>
      </c>
      <c r="J22" s="1">
        <f t="shared" si="6"/>
        <v>1.4777070063694268E-2</v>
      </c>
      <c r="K22" s="1">
        <f t="shared" si="7"/>
        <v>6.4462742533548566E-21</v>
      </c>
      <c r="L22" s="3">
        <f t="shared" si="8"/>
        <v>4.3623493869685879</v>
      </c>
      <c r="M22" s="3">
        <f>L10</f>
        <v>16.207703523728451</v>
      </c>
      <c r="N22" s="3">
        <f>K10*10^19</f>
        <v>2.2322541901073301</v>
      </c>
      <c r="O22" s="9">
        <f t="shared" si="9"/>
        <v>13.975449333621121</v>
      </c>
      <c r="P22" s="9">
        <f t="shared" si="10"/>
        <v>18.439957713835781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 t="s">
        <v>31</v>
      </c>
      <c r="V23" s="1" t="s">
        <v>32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3">
        <f>AVERAGE(U6,U11,U15,U19,Y11,Y15,Y19)</f>
        <v>1.5972324757041438</v>
      </c>
      <c r="V25" s="3">
        <f>_xlfn.STDEV.S(V6,V11,V15,V19,Z11,Z15,Z19)</f>
        <v>0.23215463000475656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5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5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</row>
    <row r="28" spans="1:59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>
      <c r="A29" s="1"/>
      <c r="B29" s="1"/>
      <c r="C29" s="1"/>
      <c r="D29" s="1"/>
      <c r="E29" s="1"/>
      <c r="F29" s="1"/>
      <c r="G29" s="1"/>
      <c r="H29" s="1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>
      <c r="A30" s="1"/>
      <c r="B30" s="1"/>
      <c r="C30" s="1"/>
      <c r="D30" s="1"/>
      <c r="E30" s="1"/>
      <c r="F30" s="1"/>
      <c r="G30" s="1"/>
      <c r="H30" s="1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>
      <c r="A31" s="1"/>
      <c r="B31" s="1"/>
      <c r="C31" s="1"/>
      <c r="D31" s="1"/>
      <c r="E31" s="1"/>
      <c r="F31" s="1"/>
      <c r="G31" s="1"/>
      <c r="H31" s="1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>
      <c r="A32" s="1"/>
      <c r="B32" s="1"/>
      <c r="C32" s="1"/>
      <c r="D32" s="1"/>
      <c r="E32" s="1"/>
      <c r="F32" s="1"/>
      <c r="G32" s="1"/>
      <c r="H32" s="1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59">
      <c r="A33" s="1"/>
      <c r="B33" s="1"/>
      <c r="C33" s="1"/>
      <c r="D33" s="1"/>
      <c r="E33" s="1"/>
      <c r="F33" s="1"/>
      <c r="G33" s="1"/>
      <c r="H33" s="1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>
      <c r="A34" s="1"/>
      <c r="B34" s="1"/>
      <c r="C34" s="1"/>
      <c r="D34" s="1"/>
      <c r="E34" s="1"/>
      <c r="F34" s="1"/>
      <c r="G34" s="1"/>
      <c r="H34" s="1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>
      <c r="A35" s="1"/>
      <c r="B35" s="1"/>
      <c r="C35" s="1"/>
      <c r="D35" s="1"/>
      <c r="E35" s="1"/>
      <c r="F35" s="1"/>
      <c r="G35" s="1"/>
      <c r="H35" s="1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>
      <c r="A36" s="1"/>
      <c r="B36" s="1"/>
      <c r="C36" s="1"/>
      <c r="D36" s="1"/>
      <c r="E36" s="1"/>
      <c r="F36" s="1"/>
      <c r="G36" s="1"/>
      <c r="H36" s="1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>
      <c r="A37" s="1"/>
      <c r="B37" s="1"/>
      <c r="C37" s="1"/>
      <c r="D37" s="1"/>
      <c r="E37" s="1"/>
      <c r="F37" s="1"/>
      <c r="G37" s="1"/>
      <c r="H37" s="1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>
      <c r="A38" s="1"/>
      <c r="B38" s="1"/>
      <c r="C38" s="1"/>
      <c r="D38" s="1"/>
      <c r="E38" s="1"/>
      <c r="F38" s="1"/>
      <c r="G38" s="1"/>
      <c r="H38" s="1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>
      <c r="A39" s="1"/>
      <c r="B39" s="1"/>
      <c r="C39" s="1"/>
      <c r="D39" s="1"/>
      <c r="E39" s="1"/>
      <c r="F39" s="1"/>
      <c r="G39" s="1"/>
      <c r="H39" s="1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>
      <c r="A40" s="1"/>
      <c r="B40" s="1"/>
      <c r="C40" s="1"/>
      <c r="D40" s="1"/>
      <c r="E40" s="1"/>
      <c r="F40" s="1"/>
      <c r="G40" s="1"/>
      <c r="H40" s="1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>
      <c r="A41" s="1"/>
      <c r="B41" s="1"/>
      <c r="C41" s="1"/>
      <c r="D41" s="1"/>
      <c r="E41" s="1"/>
      <c r="F41" s="1"/>
      <c r="G41" s="1"/>
      <c r="H41" s="1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>
      <c r="A42" s="1"/>
      <c r="B42" s="1"/>
      <c r="C42" s="1"/>
      <c r="D42" s="1"/>
      <c r="E42" s="1"/>
      <c r="F42" s="1"/>
      <c r="G42" s="1"/>
      <c r="H42" s="1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>
      <c r="A43" s="1"/>
      <c r="B43" s="1"/>
      <c r="C43" s="1"/>
      <c r="D43" s="1"/>
      <c r="E43" s="1"/>
      <c r="F43" s="1"/>
      <c r="G43" s="1"/>
      <c r="H43" s="1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>
      <c r="A44" s="1"/>
      <c r="B44" s="1"/>
      <c r="C44" s="1"/>
      <c r="D44" s="1"/>
      <c r="E44" s="1"/>
      <c r="F44" s="1"/>
      <c r="G44" s="1"/>
      <c r="H44" s="1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</row>
    <row r="45" spans="1:59">
      <c r="A45" s="1"/>
      <c r="B45" s="1"/>
      <c r="C45" s="1"/>
      <c r="D45" s="1"/>
      <c r="E45" s="1"/>
      <c r="F45" s="1"/>
      <c r="G45" s="1"/>
      <c r="H45" s="1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>
      <c r="A46" s="1"/>
      <c r="B46" s="1"/>
      <c r="C46" s="1"/>
      <c r="D46" s="1"/>
      <c r="E46" s="1"/>
      <c r="F46" s="1"/>
      <c r="G46" s="1"/>
      <c r="H46" s="1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>
      <c r="A47" s="1"/>
      <c r="B47" s="1"/>
      <c r="C47" s="1"/>
      <c r="D47" s="1"/>
      <c r="E47" s="1"/>
      <c r="F47" s="1"/>
      <c r="G47" s="1"/>
      <c r="H47" s="1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>
      <c r="A48" s="1"/>
      <c r="B48" s="1"/>
      <c r="C48" s="1"/>
      <c r="D48" s="1"/>
      <c r="E48" s="1"/>
      <c r="F48" s="1"/>
      <c r="G48" s="1"/>
      <c r="H48" s="1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</row>
    <row r="49" spans="1:59">
      <c r="A49" s="1"/>
      <c r="B49" s="1"/>
      <c r="C49" s="1"/>
      <c r="D49" s="1"/>
      <c r="E49" s="1"/>
      <c r="F49" s="1"/>
      <c r="G49" s="1"/>
      <c r="H49" s="1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5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</row>
    <row r="53" spans="1:5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5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</row>
    <row r="56" spans="1:5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</row>
    <row r="59" spans="1: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1:5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1:5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1:5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1:5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1:5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1:5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5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5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5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1:5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1:5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1:5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1:5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1:5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1:5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</row>
    <row r="82" spans="1:5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</row>
    <row r="83" spans="1:5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</row>
    <row r="84" spans="1:5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</row>
    <row r="85" spans="1:5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</row>
    <row r="86" spans="1:5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</row>
    <row r="87" spans="1:5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</row>
    <row r="88" spans="1:5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</row>
    <row r="89" spans="1:5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</row>
    <row r="90" spans="1:5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</row>
    <row r="91" spans="1:5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</row>
    <row r="92" spans="1:5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</row>
    <row r="93" spans="1:5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</row>
    <row r="94" spans="1:5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</row>
    <row r="95" spans="1:5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</row>
    <row r="96" spans="1:5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</row>
    <row r="97" spans="1:5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</row>
    <row r="98" spans="1:5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</row>
    <row r="99" spans="1:5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</row>
    <row r="100" spans="1:5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</row>
    <row r="101" spans="1:5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</row>
    <row r="102" spans="1:5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</row>
    <row r="103" spans="1:5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</row>
    <row r="104" spans="1:5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</row>
    <row r="105" spans="1:5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</row>
    <row r="106" spans="1:5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</row>
    <row r="107" spans="1:5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</row>
    <row r="108" spans="1:5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</row>
    <row r="109" spans="1:5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</row>
    <row r="110" spans="1:5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</row>
    <row r="111" spans="1:5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</row>
    <row r="112" spans="1:5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</row>
    <row r="113" spans="1:5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</row>
    <row r="114" spans="1:5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</row>
    <row r="115" spans="1:5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</row>
    <row r="116" spans="1:5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</row>
    <row r="117" spans="1:5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</row>
    <row r="118" spans="1:5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</row>
    <row r="119" spans="1:5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</row>
    <row r="120" spans="1:5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</row>
    <row r="121" spans="1:5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</row>
    <row r="122" spans="1:5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</row>
    <row r="123" spans="1:5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</row>
    <row r="124" spans="1:5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</row>
    <row r="125" spans="1:5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</row>
    <row r="126" spans="1:5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</row>
    <row r="127" spans="1:5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</row>
    <row r="128" spans="1:5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</row>
    <row r="129" spans="1:5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</row>
    <row r="130" spans="1:59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</row>
    <row r="131" spans="1:59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</row>
    <row r="132" spans="1:59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</row>
    <row r="133" spans="1:59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</row>
    <row r="134" spans="1:59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</row>
    <row r="135" spans="1:59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</row>
    <row r="136" spans="1:59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</row>
    <row r="137" spans="1:59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</row>
    <row r="138" spans="1:59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</row>
    <row r="139" spans="1:5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</row>
    <row r="140" spans="1:59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</row>
    <row r="141" spans="1:59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</row>
    <row r="142" spans="1:59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</row>
    <row r="143" spans="1:59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</row>
    <row r="144" spans="1:59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</row>
    <row r="145" spans="1:59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</row>
    <row r="146" spans="1:59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</row>
    <row r="147" spans="1:59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</row>
    <row r="148" spans="1:59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</row>
    <row r="149" spans="1:5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</row>
    <row r="150" spans="1:59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</row>
    <row r="151" spans="1:59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</row>
    <row r="152" spans="1:59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</row>
    <row r="153" spans="1:59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</row>
    <row r="154" spans="1:59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</row>
    <row r="155" spans="1:59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</row>
    <row r="156" spans="1:59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</row>
    <row r="157" spans="1:59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</row>
    <row r="158" spans="1:59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</row>
    <row r="159" spans="1: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</row>
    <row r="160" spans="1:59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</row>
    <row r="161" spans="1:59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</row>
    <row r="162" spans="1:59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</row>
    <row r="163" spans="1:59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</row>
    <row r="164" spans="1:59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</row>
    <row r="165" spans="1:59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</row>
    <row r="166" spans="1:59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</row>
    <row r="167" spans="1:59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</row>
    <row r="168" spans="1:59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</row>
    <row r="169" spans="1:5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</row>
    <row r="170" spans="1:59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</row>
    <row r="171" spans="1:59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</row>
    <row r="172" spans="1:59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</row>
    <row r="173" spans="1:59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</row>
    <row r="174" spans="1:59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</row>
    <row r="175" spans="1:59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</row>
    <row r="176" spans="1:59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</row>
    <row r="177" spans="1:59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</row>
    <row r="178" spans="1:59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</row>
    <row r="179" spans="1:5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</row>
    <row r="180" spans="1:59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</row>
    <row r="181" spans="1:59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</row>
    <row r="182" spans="1:59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</row>
    <row r="183" spans="1:59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</row>
    <row r="184" spans="1:59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</row>
    <row r="185" spans="1:59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</row>
    <row r="186" spans="1:59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</row>
    <row r="187" spans="1:59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</row>
    <row r="188" spans="1:59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</row>
    <row r="189" spans="1:5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</row>
    <row r="190" spans="1:59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</row>
    <row r="191" spans="1:59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</row>
    <row r="192" spans="1:59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</row>
    <row r="193" spans="1:59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</row>
    <row r="194" spans="1:59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</row>
    <row r="195" spans="1:59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</row>
    <row r="196" spans="1:59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</row>
    <row r="197" spans="1:59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</row>
    <row r="198" spans="1:59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</row>
    <row r="199" spans="1:5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</row>
    <row r="200" spans="1:59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</row>
    <row r="201" spans="1:59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</row>
    <row r="202" spans="1:59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</row>
    <row r="203" spans="1:59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</row>
    <row r="204" spans="1:59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</row>
    <row r="205" spans="1:59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</row>
    <row r="206" spans="1:59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</row>
    <row r="207" spans="1:59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</row>
    <row r="208" spans="1:59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</row>
    <row r="209" spans="1:5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</row>
    <row r="210" spans="1:59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</row>
    <row r="211" spans="1:5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</row>
    <row r="212" spans="1:59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</row>
    <row r="213" spans="1:5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</row>
    <row r="214" spans="1:59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</row>
    <row r="215" spans="1:59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</row>
    <row r="216" spans="1:59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</row>
    <row r="217" spans="1:59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</row>
    <row r="218" spans="1:59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</row>
    <row r="219" spans="1:5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</row>
    <row r="220" spans="1:59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</row>
    <row r="221" spans="1:59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</row>
    <row r="222" spans="1:59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</row>
    <row r="223" spans="1:59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</row>
    <row r="224" spans="1:59">
      <c r="A224" s="1"/>
      <c r="B224" s="1"/>
      <c r="C224" s="1"/>
      <c r="D224" s="1"/>
      <c r="E224" s="1"/>
      <c r="F224" s="1"/>
      <c r="G224" s="1" t="e">
        <f t="shared" ref="G224:G239" si="12">E224*1000/C224</f>
        <v>#DIV/0!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</row>
    <row r="225" spans="1:59">
      <c r="A225" s="1"/>
      <c r="B225" s="1"/>
      <c r="C225" s="1"/>
      <c r="D225" s="1"/>
      <c r="E225" s="1"/>
      <c r="F225" s="1"/>
      <c r="G225" s="1" t="e">
        <f t="shared" si="12"/>
        <v>#DIV/0!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</row>
    <row r="226" spans="1:59">
      <c r="A226" s="1"/>
      <c r="B226" s="1"/>
      <c r="C226" s="1"/>
      <c r="D226" s="1"/>
      <c r="E226" s="1"/>
      <c r="F226" s="1"/>
      <c r="G226" s="1" t="e">
        <f t="shared" si="12"/>
        <v>#DIV/0!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</row>
    <row r="227" spans="1:59">
      <c r="A227" s="1"/>
      <c r="B227" s="1"/>
      <c r="C227" s="1"/>
      <c r="D227" s="1"/>
      <c r="E227" s="1"/>
      <c r="F227" s="1"/>
      <c r="G227" s="1" t="e">
        <f t="shared" si="12"/>
        <v>#DIV/0!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</row>
    <row r="228" spans="1:59">
      <c r="A228" s="1"/>
      <c r="B228" s="1"/>
      <c r="C228" s="1"/>
      <c r="D228" s="1"/>
      <c r="E228" s="1"/>
      <c r="F228" s="1"/>
      <c r="G228" s="1" t="e">
        <f t="shared" si="12"/>
        <v>#DIV/0!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</row>
    <row r="229" spans="1:59">
      <c r="A229" s="1"/>
      <c r="B229" s="1"/>
      <c r="C229" s="1"/>
      <c r="D229" s="1"/>
      <c r="E229" s="1"/>
      <c r="F229" s="1"/>
      <c r="G229" s="1" t="e">
        <f t="shared" si="12"/>
        <v>#DIV/0!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</row>
    <row r="230" spans="1:59">
      <c r="A230" s="1"/>
      <c r="B230" s="1"/>
      <c r="C230" s="1"/>
      <c r="D230" s="1"/>
      <c r="E230" s="1"/>
      <c r="F230" s="1"/>
      <c r="G230" s="1" t="e">
        <f t="shared" si="12"/>
        <v>#DIV/0!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</row>
    <row r="231" spans="1:59">
      <c r="A231" s="1"/>
      <c r="B231" s="1"/>
      <c r="C231" s="1"/>
      <c r="D231" s="1"/>
      <c r="E231" s="1"/>
      <c r="F231" s="1"/>
      <c r="G231" s="1" t="e">
        <f t="shared" si="12"/>
        <v>#DIV/0!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</row>
    <row r="232" spans="1:59">
      <c r="A232" s="1"/>
      <c r="B232" s="1"/>
      <c r="C232" s="1"/>
      <c r="D232" s="1"/>
      <c r="E232" s="1"/>
      <c r="F232" s="1"/>
      <c r="G232" s="1" t="e">
        <f t="shared" si="12"/>
        <v>#DIV/0!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</row>
    <row r="233" spans="1:59">
      <c r="A233" s="1"/>
      <c r="B233" s="1"/>
      <c r="C233" s="1"/>
      <c r="D233" s="1"/>
      <c r="E233" s="1"/>
      <c r="F233" s="1"/>
      <c r="G233" s="1" t="e">
        <f t="shared" si="12"/>
        <v>#DIV/0!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</row>
    <row r="234" spans="1:59">
      <c r="A234" s="1"/>
      <c r="B234" s="1"/>
      <c r="C234" s="1"/>
      <c r="D234" s="1"/>
      <c r="E234" s="1"/>
      <c r="F234" s="1"/>
      <c r="G234" s="1" t="e">
        <f t="shared" si="12"/>
        <v>#DIV/0!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</row>
    <row r="235" spans="1:59">
      <c r="A235" s="1"/>
      <c r="B235" s="1"/>
      <c r="C235" s="1"/>
      <c r="D235" s="1"/>
      <c r="E235" s="1"/>
      <c r="F235" s="1"/>
      <c r="G235" s="1" t="e">
        <f t="shared" si="12"/>
        <v>#DIV/0!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</row>
    <row r="236" spans="1:59">
      <c r="A236" s="1"/>
      <c r="B236" s="1"/>
      <c r="C236" s="1"/>
      <c r="D236" s="1"/>
      <c r="E236" s="1"/>
      <c r="F236" s="1"/>
      <c r="G236" s="1" t="e">
        <f t="shared" si="12"/>
        <v>#DIV/0!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</row>
    <row r="237" spans="1:59">
      <c r="A237" s="1"/>
      <c r="B237" s="1"/>
      <c r="C237" s="1"/>
      <c r="D237" s="1"/>
      <c r="E237" s="1"/>
      <c r="F237" s="1"/>
      <c r="G237" s="1" t="e">
        <f t="shared" si="12"/>
        <v>#DIV/0!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</row>
    <row r="238" spans="1:59">
      <c r="A238" s="1"/>
      <c r="B238" s="1"/>
      <c r="C238" s="1"/>
      <c r="D238" s="1"/>
      <c r="E238" s="1"/>
      <c r="F238" s="1"/>
      <c r="G238" s="1" t="e">
        <f t="shared" si="12"/>
        <v>#DIV/0!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</row>
    <row r="239" spans="1:59">
      <c r="A239" s="1"/>
      <c r="B239" s="1"/>
      <c r="C239" s="1"/>
      <c r="D239" s="1"/>
      <c r="E239" s="1"/>
      <c r="F239" s="1"/>
      <c r="G239" s="1" t="e">
        <f t="shared" si="12"/>
        <v>#DIV/0!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</row>
    <row r="240" spans="1:59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</row>
    <row r="241" spans="1:59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</row>
    <row r="242" spans="1:59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</row>
    <row r="243" spans="1:59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</row>
    <row r="244" spans="1:59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</row>
    <row r="245" spans="1:59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</row>
    <row r="246" spans="1:59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</row>
    <row r="247" spans="1:59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</row>
    <row r="248" spans="1:59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</row>
    <row r="249" spans="1:5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</row>
    <row r="250" spans="1:59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</row>
    <row r="251" spans="1:59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</row>
    <row r="252" spans="1:59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</row>
    <row r="253" spans="1:59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</row>
    <row r="254" spans="1:59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</row>
    <row r="255" spans="1:59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</row>
    <row r="256" spans="1:59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</row>
    <row r="257" spans="1:59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</row>
    <row r="258" spans="1:59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</row>
    <row r="259" spans="1: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</row>
    <row r="260" spans="1:59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</row>
    <row r="261" spans="1:59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</row>
    <row r="262" spans="1:59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</row>
    <row r="263" spans="1:59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</row>
    <row r="264" spans="1:59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</row>
    <row r="265" spans="1:59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</row>
    <row r="266" spans="1:59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</row>
    <row r="267" spans="1:59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</row>
    <row r="268" spans="1:59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</row>
    <row r="269" spans="1:5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</row>
    <row r="270" spans="1:59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</row>
    <row r="271" spans="1:59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</row>
    <row r="272" spans="1:59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</row>
    <row r="273" spans="1:59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</row>
    <row r="274" spans="1:59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</row>
    <row r="275" spans="1:59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</row>
    <row r="276" spans="1:59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</row>
    <row r="277" spans="1:59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</row>
    <row r="278" spans="1:59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</row>
    <row r="279" spans="1:5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</row>
    <row r="280" spans="1:59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</row>
    <row r="281" spans="1:59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</row>
    <row r="282" spans="1:59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</row>
    <row r="283" spans="1:59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</row>
    <row r="284" spans="1:59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</row>
    <row r="285" spans="1:59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</row>
    <row r="286" spans="1:59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</row>
    <row r="287" spans="1:59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</row>
    <row r="288" spans="1:59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</row>
    <row r="289" spans="1:5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</row>
    <row r="290" spans="1:59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</row>
    <row r="291" spans="1:59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</row>
    <row r="292" spans="1:59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</row>
    <row r="293" spans="1:59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</row>
    <row r="294" spans="1:59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</row>
    <row r="295" spans="1:59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</row>
    <row r="296" spans="1:59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</row>
    <row r="297" spans="1:59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</row>
    <row r="298" spans="1:59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</row>
    <row r="299" spans="1:5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</row>
    <row r="300" spans="1:59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</row>
    <row r="301" spans="1:59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</row>
    <row r="302" spans="1:59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</row>
    <row r="303" spans="1:59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</row>
    <row r="304" spans="1:59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</row>
    <row r="305" spans="1:59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</row>
    <row r="306" spans="1:59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</row>
    <row r="307" spans="1:59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</row>
    <row r="308" spans="1:59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</row>
    <row r="309" spans="1:5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</row>
    <row r="310" spans="1:59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</row>
    <row r="311" spans="1:59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</row>
    <row r="312" spans="1:59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</row>
    <row r="313" spans="1:59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</row>
    <row r="314" spans="1:59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</row>
    <row r="315" spans="1:59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</row>
    <row r="316" spans="1:59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</row>
    <row r="317" spans="1:59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</row>
    <row r="318" spans="1:59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</row>
    <row r="319" spans="1:5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</row>
    <row r="320" spans="1:59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</row>
    <row r="321" spans="1:59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</row>
    <row r="322" spans="1:59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</row>
    <row r="323" spans="1:59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</row>
    <row r="324" spans="1:59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</row>
    <row r="325" spans="1:59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</row>
    <row r="326" spans="1:59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</row>
    <row r="327" spans="1:59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</row>
    <row r="328" spans="1:59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</row>
    <row r="329" spans="1:5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</row>
    <row r="330" spans="1:59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</row>
    <row r="331" spans="1:59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</row>
    <row r="332" spans="1:59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</row>
    <row r="333" spans="1:59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</row>
    <row r="334" spans="1:59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</row>
    <row r="335" spans="1:59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</row>
    <row r="336" spans="1:59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</row>
    <row r="337" spans="1:59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</row>
    <row r="338" spans="1:59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</row>
    <row r="339" spans="1:5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</row>
    <row r="340" spans="1:59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</row>
    <row r="341" spans="1:59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</row>
    <row r="342" spans="1:59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</row>
    <row r="343" spans="1:59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</row>
    <row r="344" spans="1:59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</row>
    <row r="345" spans="1:59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</row>
    <row r="346" spans="1:59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</row>
    <row r="347" spans="1:59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</row>
    <row r="348" spans="1:59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</row>
    <row r="349" spans="1:5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</row>
    <row r="350" spans="1:59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</row>
    <row r="351" spans="1:59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</row>
    <row r="352" spans="1:59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</row>
    <row r="353" spans="1:59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</row>
    <row r="354" spans="1:59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</row>
    <row r="355" spans="1:59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</row>
    <row r="356" spans="1:59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</row>
    <row r="357" spans="1:59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</row>
    <row r="358" spans="1:59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</row>
    <row r="359" spans="1: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</row>
    <row r="360" spans="1:59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</row>
    <row r="361" spans="1:59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</row>
    <row r="362" spans="1:59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</row>
    <row r="363" spans="1:59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</row>
    <row r="364" spans="1:59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</row>
    <row r="365" spans="1:59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</row>
    <row r="366" spans="1:59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</row>
    <row r="367" spans="1:59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</row>
    <row r="368" spans="1:59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</row>
    <row r="369" spans="1:5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</row>
    <row r="370" spans="1:59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</row>
    <row r="371" spans="1:59">
      <c r="A371" s="1"/>
      <c r="B371" s="1"/>
      <c r="C371" s="1"/>
      <c r="D371" s="1"/>
      <c r="E371" s="1"/>
      <c r="F371" s="1"/>
      <c r="G371" s="1"/>
      <c r="H371" s="1"/>
      <c r="I371" s="1"/>
      <c r="J371" s="1"/>
      <c r="M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</row>
    <row r="372" spans="1:59">
      <c r="A372" s="1"/>
      <c r="B372" s="1"/>
      <c r="C372" s="1"/>
      <c r="D372" s="1"/>
      <c r="E372" s="1"/>
      <c r="F372" s="1"/>
      <c r="G372" s="1"/>
      <c r="H372" s="1"/>
      <c r="I372" s="1"/>
      <c r="J372" s="1"/>
      <c r="M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</row>
    <row r="373" spans="1:59">
      <c r="A373" s="1"/>
      <c r="B373" s="1"/>
      <c r="C373" s="1"/>
      <c r="D373" s="1"/>
      <c r="E373" s="1"/>
      <c r="F373" s="1"/>
      <c r="G373" s="1"/>
      <c r="H373" s="1"/>
      <c r="I373" s="1"/>
      <c r="J373" s="1"/>
      <c r="M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</row>
    <row r="374" spans="1:59">
      <c r="A374" s="1"/>
      <c r="B374" s="1"/>
      <c r="C374" s="1"/>
      <c r="D374" s="1"/>
      <c r="E374" s="1"/>
      <c r="F374" s="1"/>
      <c r="G374" s="1"/>
      <c r="H374" s="1"/>
      <c r="I374" s="1"/>
      <c r="J374" s="1"/>
      <c r="M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</row>
    <row r="375" spans="1:59">
      <c r="A375" s="1"/>
      <c r="B375" s="1"/>
      <c r="C375" s="1"/>
      <c r="D375" s="1"/>
      <c r="E375" s="1"/>
      <c r="F375" s="1"/>
      <c r="G375" s="1"/>
      <c r="H375" s="1"/>
      <c r="I375" s="1"/>
      <c r="J375" s="1"/>
      <c r="M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</row>
    <row r="376" spans="1:59">
      <c r="A376" s="1"/>
      <c r="B376" s="1"/>
      <c r="C376" s="1"/>
      <c r="D376" s="1"/>
      <c r="E376" s="1"/>
      <c r="F376" s="1"/>
      <c r="G376" s="1"/>
      <c r="H376" s="1"/>
      <c r="I376" s="1"/>
      <c r="J376" s="1"/>
      <c r="M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</row>
    <row r="377" spans="1:59">
      <c r="A377" s="1"/>
      <c r="B377" s="1"/>
      <c r="C377" s="1"/>
      <c r="D377" s="1"/>
      <c r="E377" s="1"/>
      <c r="F377" s="1"/>
      <c r="G377" s="1"/>
      <c r="H377" s="1"/>
      <c r="I377" s="1"/>
      <c r="J377" s="1"/>
      <c r="M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</row>
    <row r="378" spans="1:59">
      <c r="A378" s="1"/>
      <c r="B378" s="1"/>
      <c r="C378" s="1"/>
      <c r="D378" s="1"/>
      <c r="E378" s="1"/>
      <c r="F378" s="1"/>
      <c r="G378" s="1"/>
      <c r="H378" s="1"/>
      <c r="I378" s="1"/>
      <c r="J378" s="1"/>
      <c r="M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</row>
    <row r="379" spans="1:59">
      <c r="A379" s="1"/>
      <c r="B379" s="1"/>
      <c r="C379" s="1"/>
      <c r="D379" s="1"/>
      <c r="E379" s="1"/>
      <c r="F379" s="1"/>
      <c r="G379" s="1"/>
      <c r="H379" s="1"/>
      <c r="I379" s="1"/>
      <c r="J379" s="1"/>
      <c r="M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</row>
    <row r="380" spans="1:59">
      <c r="A380" s="1"/>
      <c r="B380" s="1"/>
      <c r="C380" s="1"/>
      <c r="D380" s="1"/>
      <c r="E380" s="1"/>
      <c r="F380" s="1"/>
      <c r="G380" s="1"/>
      <c r="H380" s="1"/>
      <c r="I380" s="1"/>
      <c r="J380" s="1"/>
      <c r="M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</row>
    <row r="381" spans="1:59">
      <c r="A381" s="1"/>
      <c r="B381" s="1"/>
      <c r="C381" s="1"/>
      <c r="D381" s="1"/>
      <c r="E381" s="1"/>
      <c r="F381" s="1"/>
      <c r="G381" s="1"/>
      <c r="H381" s="1"/>
      <c r="I381" s="1"/>
      <c r="J381" s="1"/>
      <c r="M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</row>
    <row r="382" spans="1:59">
      <c r="A382" s="1"/>
      <c r="B382" s="1"/>
      <c r="C382" s="1"/>
      <c r="D382" s="1"/>
      <c r="E382" s="1"/>
      <c r="F382" s="1"/>
      <c r="G382" s="1"/>
      <c r="H382" s="1"/>
      <c r="I382" s="1"/>
      <c r="J382" s="1"/>
      <c r="M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</row>
    <row r="383" spans="1:59">
      <c r="A383" s="1"/>
      <c r="B383" s="1"/>
      <c r="C383" s="1"/>
      <c r="D383" s="1"/>
      <c r="E383" s="1"/>
      <c r="F383" s="1"/>
      <c r="G383" s="1"/>
      <c r="H383" s="1"/>
      <c r="I383" s="1"/>
      <c r="J383" s="1"/>
      <c r="M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</row>
    <row r="384" spans="1:59">
      <c r="A384" s="1"/>
      <c r="B384" s="1"/>
      <c r="C384" s="1"/>
      <c r="D384" s="1"/>
      <c r="E384" s="1"/>
      <c r="F384" s="1"/>
      <c r="G384" s="1"/>
      <c r="H384" s="1"/>
      <c r="I384" s="1"/>
      <c r="J384" s="1"/>
      <c r="M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</row>
    <row r="385" spans="1:59">
      <c r="A385" s="1"/>
      <c r="B385" s="1"/>
      <c r="C385" s="1"/>
      <c r="D385" s="1"/>
      <c r="E385" s="1"/>
      <c r="F385" s="1"/>
      <c r="G385" s="1"/>
      <c r="H385" s="1"/>
      <c r="I385" s="1"/>
      <c r="J385" s="1"/>
      <c r="M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</row>
    <row r="386" spans="1:59">
      <c r="A386" s="1"/>
      <c r="B386" s="1"/>
      <c r="C386" s="1"/>
      <c r="D386" s="1"/>
      <c r="E386" s="1"/>
      <c r="F386" s="1"/>
      <c r="G386" s="1"/>
      <c r="H386" s="1"/>
      <c r="I386" s="1"/>
      <c r="J386" s="1"/>
      <c r="M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</row>
    <row r="387" spans="1:59">
      <c r="A387" s="1"/>
      <c r="B387" s="1"/>
      <c r="C387" s="1"/>
      <c r="D387" s="1"/>
      <c r="E387" s="1"/>
      <c r="F387" s="1"/>
      <c r="G387" s="1"/>
      <c r="H387" s="1"/>
      <c r="I387" s="1"/>
      <c r="J387" s="1"/>
      <c r="M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</row>
    <row r="388" spans="1:59">
      <c r="A388" s="1"/>
      <c r="B388" s="1"/>
      <c r="C388" s="1"/>
      <c r="D388" s="1"/>
      <c r="E388" s="1"/>
      <c r="F388" s="1"/>
      <c r="G388" s="1"/>
      <c r="H388" s="1"/>
      <c r="I388" s="1"/>
      <c r="J388" s="1"/>
      <c r="M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</row>
    <row r="389" spans="1:59">
      <c r="A389" s="1"/>
      <c r="B389" s="1"/>
      <c r="C389" s="1"/>
      <c r="D389" s="1"/>
      <c r="E389" s="1"/>
      <c r="F389" s="1"/>
      <c r="G389" s="1"/>
      <c r="H389" s="1"/>
      <c r="I389" s="1"/>
      <c r="J389" s="1"/>
      <c r="M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</row>
    <row r="390" spans="1:59">
      <c r="A390" s="1"/>
      <c r="B390" s="1"/>
      <c r="C390" s="1"/>
      <c r="D390" s="1"/>
      <c r="E390" s="1"/>
      <c r="F390" s="1"/>
      <c r="G390" s="1"/>
      <c r="H390" s="1"/>
      <c r="I390" s="1"/>
      <c r="J390" s="1"/>
      <c r="M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</row>
    <row r="391" spans="1:59">
      <c r="A391" s="1"/>
      <c r="B391" s="1"/>
      <c r="C391" s="1"/>
      <c r="D391" s="1"/>
      <c r="E391" s="1"/>
      <c r="F391" s="1"/>
      <c r="G391" s="1"/>
      <c r="H391" s="1"/>
      <c r="I391" s="1"/>
      <c r="J391" s="1"/>
      <c r="M391" s="1"/>
      <c r="N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</row>
    <row r="392" spans="1:59">
      <c r="M392" s="1"/>
      <c r="N392" s="1"/>
    </row>
    <row r="393" spans="1:59">
      <c r="M393" s="1"/>
      <c r="N393" s="1"/>
    </row>
    <row r="394" spans="1:59">
      <c r="M394" s="1"/>
      <c r="N394" s="1"/>
    </row>
  </sheetData>
  <sortState ref="K26:K29">
    <sortCondition ref="K26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M28" sqref="M28"/>
    </sheetView>
  </sheetViews>
  <sheetFormatPr baseColWidth="10" defaultColWidth="8.83203125" defaultRowHeight="14" x14ac:dyDescent="0"/>
  <cols>
    <col min="4" max="5" width="12" bestFit="1" customWidth="1"/>
    <col min="7" max="7" width="12" bestFit="1" customWidth="1"/>
    <col min="9" max="9" width="12" bestFit="1" customWidth="1"/>
  </cols>
  <sheetData>
    <row r="1" spans="1:9">
      <c r="A1" t="s">
        <v>1</v>
      </c>
      <c r="B1" t="s">
        <v>0</v>
      </c>
      <c r="C1" t="s">
        <v>2</v>
      </c>
      <c r="E1" t="s">
        <v>3</v>
      </c>
      <c r="G1" t="s">
        <v>5</v>
      </c>
      <c r="I1" t="s">
        <v>6</v>
      </c>
    </row>
    <row r="2" spans="1:9">
      <c r="A2">
        <v>303</v>
      </c>
      <c r="B2">
        <v>36.909999999999997</v>
      </c>
      <c r="C2">
        <v>3</v>
      </c>
      <c r="E2">
        <f>C2/(1000*B2)</f>
        <v>8.1278786236792201E-5</v>
      </c>
      <c r="G2">
        <f>((9*$D$26*E2)/(2*$B$26*$C$26))^0.5</f>
        <v>1.6086345538009317E-11</v>
      </c>
      <c r="I2">
        <f>(4*PI()*$B$26*(G2^3))/3</f>
        <v>1.5239552750486793E-29</v>
      </c>
    </row>
    <row r="3" spans="1:9">
      <c r="A3">
        <v>128</v>
      </c>
      <c r="B3">
        <v>49.04</v>
      </c>
      <c r="C3">
        <v>2.5</v>
      </c>
      <c r="E3">
        <f t="shared" ref="E3:E22" si="0">C3/(1000*B3)</f>
        <v>5.0978792822185973E-5</v>
      </c>
      <c r="G3">
        <f t="shared" ref="G3:G22" si="1">((9*$D$26*E3)/(2*$B$26*$C$26))^0.5</f>
        <v>1.2739827923054178E-11</v>
      </c>
      <c r="I3">
        <f t="shared" ref="I3:I22" si="2">(4*PI()*$B$26*(G3^3))/3</f>
        <v>7.5699102069153678E-30</v>
      </c>
    </row>
    <row r="4" spans="1:9">
      <c r="A4">
        <v>458</v>
      </c>
      <c r="B4">
        <v>10.9</v>
      </c>
      <c r="C4">
        <v>2</v>
      </c>
      <c r="E4">
        <f t="shared" si="0"/>
        <v>1.8348623853211009E-4</v>
      </c>
      <c r="G4">
        <f t="shared" si="1"/>
        <v>2.4169659786733648E-11</v>
      </c>
      <c r="I4">
        <f t="shared" si="2"/>
        <v>5.1690609588259734E-29</v>
      </c>
    </row>
    <row r="5" spans="1:9">
      <c r="A5">
        <v>217</v>
      </c>
      <c r="B5">
        <v>31.8</v>
      </c>
      <c r="C5">
        <v>2.5</v>
      </c>
      <c r="E5">
        <f t="shared" si="0"/>
        <v>7.8616352201257858E-5</v>
      </c>
      <c r="G5">
        <f t="shared" si="1"/>
        <v>1.5820683150977157E-11</v>
      </c>
      <c r="I5">
        <f t="shared" si="2"/>
        <v>1.4496919932868519E-29</v>
      </c>
    </row>
    <row r="6" spans="1:9">
      <c r="A6">
        <v>321</v>
      </c>
      <c r="B6">
        <v>29.14</v>
      </c>
      <c r="C6">
        <v>2.5</v>
      </c>
      <c r="E6">
        <f t="shared" si="0"/>
        <v>8.5792724776938913E-5</v>
      </c>
      <c r="G6">
        <f t="shared" si="1"/>
        <v>1.6526999694249279E-11</v>
      </c>
      <c r="I6">
        <f t="shared" si="2"/>
        <v>1.6526546089031639E-29</v>
      </c>
    </row>
    <row r="7" spans="1:9">
      <c r="A7">
        <v>202</v>
      </c>
      <c r="B7">
        <v>17.2</v>
      </c>
      <c r="C7">
        <v>1.5</v>
      </c>
      <c r="E7">
        <f t="shared" si="0"/>
        <v>8.7209302325581397E-5</v>
      </c>
      <c r="G7">
        <f t="shared" si="1"/>
        <v>1.6662884903940277E-11</v>
      </c>
      <c r="I7">
        <f t="shared" si="2"/>
        <v>1.6937551373223711E-29</v>
      </c>
    </row>
    <row r="8" spans="1:9">
      <c r="A8">
        <v>311</v>
      </c>
      <c r="B8">
        <v>12.47</v>
      </c>
      <c r="C8">
        <v>2</v>
      </c>
      <c r="E8">
        <f t="shared" si="0"/>
        <v>1.6038492381716118E-4</v>
      </c>
      <c r="G8">
        <f t="shared" si="1"/>
        <v>2.2596988236792113E-11</v>
      </c>
      <c r="I8">
        <f t="shared" si="2"/>
        <v>4.2242705018429578E-29</v>
      </c>
    </row>
    <row r="9" spans="1:9">
      <c r="A9">
        <v>238</v>
      </c>
      <c r="B9">
        <v>21.23</v>
      </c>
      <c r="C9">
        <v>1.5</v>
      </c>
      <c r="E9">
        <f t="shared" si="0"/>
        <v>7.0654733867169106E-5</v>
      </c>
      <c r="G9">
        <f t="shared" si="1"/>
        <v>1.4998209679840397E-11</v>
      </c>
      <c r="I9">
        <f t="shared" si="2"/>
        <v>1.2351460236986798E-29</v>
      </c>
    </row>
    <row r="10" spans="1:9">
      <c r="A10">
        <v>182</v>
      </c>
      <c r="B10">
        <v>19.41</v>
      </c>
      <c r="C10">
        <v>2.5</v>
      </c>
      <c r="E10">
        <f t="shared" si="0"/>
        <v>1.2879958784131891E-4</v>
      </c>
      <c r="G10">
        <f t="shared" si="1"/>
        <v>2.0250046512260938E-11</v>
      </c>
      <c r="I10">
        <f t="shared" si="2"/>
        <v>3.0400317345290143E-29</v>
      </c>
    </row>
    <row r="11" spans="1:9">
      <c r="A11">
        <v>254</v>
      </c>
      <c r="B11">
        <v>35.99</v>
      </c>
      <c r="C11">
        <v>2</v>
      </c>
      <c r="E11">
        <f t="shared" si="0"/>
        <v>5.5570991942206168E-5</v>
      </c>
      <c r="G11">
        <f t="shared" si="1"/>
        <v>1.3301262457501225E-11</v>
      </c>
      <c r="I11">
        <f t="shared" si="2"/>
        <v>8.6154631809651934E-30</v>
      </c>
    </row>
    <row r="12" spans="1:9">
      <c r="A12">
        <v>169</v>
      </c>
      <c r="B12">
        <v>31.65</v>
      </c>
      <c r="C12">
        <v>2</v>
      </c>
      <c r="E12">
        <f t="shared" si="0"/>
        <v>6.3191153238546606E-5</v>
      </c>
      <c r="G12">
        <f t="shared" si="1"/>
        <v>1.4183941424712032E-11</v>
      </c>
      <c r="I12">
        <f t="shared" si="2"/>
        <v>1.0446981586206245E-29</v>
      </c>
    </row>
    <row r="13" spans="1:9">
      <c r="A13">
        <v>333</v>
      </c>
      <c r="B13">
        <v>21.12</v>
      </c>
      <c r="C13">
        <v>2</v>
      </c>
      <c r="E13">
        <f t="shared" si="0"/>
        <v>9.4696969696969697E-5</v>
      </c>
      <c r="G13">
        <f t="shared" si="1"/>
        <v>1.7363482326600548E-11</v>
      </c>
      <c r="I13">
        <f t="shared" si="2"/>
        <v>1.9165075300543574E-29</v>
      </c>
    </row>
    <row r="14" spans="1:9">
      <c r="A14">
        <v>245</v>
      </c>
      <c r="B14">
        <v>31.7</v>
      </c>
      <c r="C14">
        <v>2</v>
      </c>
      <c r="E14">
        <f t="shared" si="0"/>
        <v>6.3091482649842276E-5</v>
      </c>
      <c r="G14">
        <f t="shared" si="1"/>
        <v>1.4172750936638834E-11</v>
      </c>
      <c r="I14">
        <f t="shared" si="2"/>
        <v>1.0422274501749465E-29</v>
      </c>
    </row>
    <row r="15" spans="1:9">
      <c r="A15">
        <v>153</v>
      </c>
      <c r="B15">
        <v>49.08</v>
      </c>
      <c r="C15">
        <v>2</v>
      </c>
      <c r="E15">
        <f t="shared" si="0"/>
        <v>4.0749796251018746E-5</v>
      </c>
      <c r="G15">
        <f t="shared" si="1"/>
        <v>1.1390204179022372E-11</v>
      </c>
      <c r="I15">
        <f t="shared" si="2"/>
        <v>5.4099664230750164E-30</v>
      </c>
    </row>
    <row r="16" spans="1:9">
      <c r="A16">
        <v>278</v>
      </c>
      <c r="B16">
        <v>15.28</v>
      </c>
      <c r="C16">
        <v>2</v>
      </c>
      <c r="E16">
        <f t="shared" si="0"/>
        <v>1.3089005235602096E-4</v>
      </c>
      <c r="G16">
        <f t="shared" si="1"/>
        <v>2.0413717911795235E-11</v>
      </c>
      <c r="I16">
        <f t="shared" si="2"/>
        <v>3.1143424782852662E-29</v>
      </c>
    </row>
    <row r="17" spans="1:9">
      <c r="A17">
        <v>194</v>
      </c>
      <c r="B17">
        <v>38.57</v>
      </c>
      <c r="C17">
        <v>5</v>
      </c>
      <c r="E17">
        <f t="shared" si="0"/>
        <v>1.2963443090484831E-4</v>
      </c>
      <c r="G17">
        <f t="shared" si="1"/>
        <v>2.0315568091978427E-11</v>
      </c>
      <c r="I17">
        <f t="shared" si="2"/>
        <v>3.0696365366960564E-29</v>
      </c>
    </row>
    <row r="18" spans="1:9">
      <c r="A18">
        <v>293</v>
      </c>
      <c r="B18">
        <v>23.29</v>
      </c>
      <c r="C18">
        <v>2</v>
      </c>
      <c r="E18">
        <f t="shared" si="0"/>
        <v>8.5873765564620008E-5</v>
      </c>
      <c r="G18">
        <f t="shared" si="1"/>
        <v>1.653480364809307E-11</v>
      </c>
      <c r="I18">
        <f t="shared" si="2"/>
        <v>1.6549968364376138E-29</v>
      </c>
    </row>
    <row r="19" spans="1:9">
      <c r="A19">
        <v>228</v>
      </c>
      <c r="B19">
        <v>48.68</v>
      </c>
      <c r="C19">
        <v>3.5</v>
      </c>
      <c r="E19">
        <f t="shared" si="0"/>
        <v>7.1898110106820046E-5</v>
      </c>
      <c r="G19">
        <f t="shared" si="1"/>
        <v>1.5129602774520918E-11</v>
      </c>
      <c r="I19">
        <f t="shared" si="2"/>
        <v>1.2678930447328793E-29</v>
      </c>
    </row>
    <row r="20" spans="1:9">
      <c r="A20">
        <v>362</v>
      </c>
      <c r="B20">
        <v>28.53</v>
      </c>
      <c r="C20">
        <v>2.2000000000000002</v>
      </c>
      <c r="E20">
        <f t="shared" si="0"/>
        <v>7.7111812127585004E-5</v>
      </c>
      <c r="G20">
        <f t="shared" si="1"/>
        <v>1.5668565701329688E-11</v>
      </c>
      <c r="I20">
        <f t="shared" si="2"/>
        <v>1.4082759771418656E-29</v>
      </c>
    </row>
    <row r="21" spans="1:9">
      <c r="A21">
        <v>188</v>
      </c>
      <c r="B21">
        <v>56</v>
      </c>
      <c r="C21">
        <v>3</v>
      </c>
      <c r="E21">
        <f t="shared" si="0"/>
        <v>5.3571428571428569E-5</v>
      </c>
      <c r="G21">
        <f t="shared" si="1"/>
        <v>1.3059766204888484E-11</v>
      </c>
      <c r="I21">
        <f t="shared" si="2"/>
        <v>8.1546673328090763E-30</v>
      </c>
    </row>
    <row r="22" spans="1:9">
      <c r="A22">
        <v>290</v>
      </c>
      <c r="B22">
        <v>31.4</v>
      </c>
      <c r="C22">
        <v>2.2999999999999998</v>
      </c>
      <c r="E22">
        <f t="shared" si="0"/>
        <v>7.3248407643312092E-5</v>
      </c>
      <c r="G22">
        <f t="shared" si="1"/>
        <v>1.5271014250055859E-11</v>
      </c>
      <c r="I22">
        <f t="shared" si="2"/>
        <v>1.3037781222065683E-29</v>
      </c>
    </row>
    <row r="25" spans="1:9" ht="16">
      <c r="A25" t="s">
        <v>7</v>
      </c>
      <c r="B25" s="2" t="s">
        <v>4</v>
      </c>
      <c r="C25" t="s">
        <v>8</v>
      </c>
      <c r="D25" t="s">
        <v>9</v>
      </c>
    </row>
    <row r="26" spans="1:9">
      <c r="A26">
        <v>6.0000000000000001E-3</v>
      </c>
      <c r="B26">
        <v>874</v>
      </c>
      <c r="C26">
        <v>9.81</v>
      </c>
      <c r="D26">
        <f>2*B26*C26*((2.018*(10^(-10)))/(18*PI()*A26))^2</f>
        <v>6.0660432594450486E-15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Analisi carica</vt:lpstr>
      <vt:lpstr>r, m goccia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2015-01-29T08:38:16Z</dcterms:modified>
</cp:coreProperties>
</file>