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80" yWindow="-75" windowWidth="15480" windowHeight="9120"/>
  </bookViews>
  <sheets>
    <sheet name="Matem" sheetId="1" r:id="rId1"/>
  </sheets>
  <definedNames>
    <definedName name="_xlnm.Print_Area" localSheetId="0">Matem!$A$1:$W$41</definedName>
  </definedNames>
  <calcPr calcId="125725"/>
</workbook>
</file>

<file path=xl/calcChain.xml><?xml version="1.0" encoding="utf-8"?>
<calcChain xmlns="http://schemas.openxmlformats.org/spreadsheetml/2006/main">
  <c r="S8" i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7"/>
  <c r="N7"/>
  <c r="P7" s="1"/>
  <c r="N8"/>
  <c r="P8" s="1"/>
  <c r="N9"/>
  <c r="N10"/>
  <c r="N11"/>
  <c r="N12"/>
  <c r="N13"/>
  <c r="N14"/>
  <c r="P14" s="1"/>
  <c r="N15"/>
  <c r="N16"/>
  <c r="P16" s="1"/>
  <c r="N17"/>
  <c r="P17" s="1"/>
  <c r="N18"/>
  <c r="N19"/>
  <c r="N20"/>
  <c r="N21"/>
  <c r="N22"/>
  <c r="N23"/>
  <c r="N24"/>
  <c r="N25"/>
  <c r="N26"/>
  <c r="N27"/>
  <c r="P27" s="1"/>
  <c r="N28"/>
  <c r="P28" s="1"/>
  <c r="N29"/>
  <c r="P29" s="1"/>
  <c r="N6"/>
  <c r="P6" s="1"/>
  <c r="P9"/>
  <c r="P10"/>
  <c r="P11"/>
  <c r="P12"/>
  <c r="P15"/>
  <c r="P18"/>
  <c r="P19"/>
  <c r="P20"/>
  <c r="P21"/>
  <c r="P22"/>
  <c r="P23"/>
  <c r="P24"/>
  <c r="P25"/>
  <c r="P26"/>
  <c r="D30"/>
  <c r="N31" l="1"/>
  <c r="N30"/>
  <c r="N32"/>
  <c r="P13"/>
  <c r="R13" s="1"/>
  <c r="N33"/>
  <c r="R14"/>
  <c r="R10"/>
  <c r="R8"/>
  <c r="R22"/>
  <c r="R15"/>
  <c r="R21"/>
  <c r="R26"/>
  <c r="R29"/>
  <c r="R19"/>
  <c r="R28"/>
  <c r="R23"/>
  <c r="R9"/>
  <c r="R27"/>
  <c r="R18"/>
  <c r="R24"/>
  <c r="R20"/>
  <c r="R11"/>
  <c r="R25"/>
  <c r="R17"/>
  <c r="R12"/>
  <c r="R16"/>
  <c r="R7"/>
  <c r="P31"/>
  <c r="P30"/>
  <c r="P32" l="1"/>
  <c r="P33"/>
  <c r="R31"/>
  <c r="R30"/>
  <c r="R33"/>
  <c r="R32"/>
  <c r="T7" l="1"/>
  <c r="AB7" l="1"/>
  <c r="AD7"/>
  <c r="AF7"/>
  <c r="AA7"/>
  <c r="AC7"/>
  <c r="AE7"/>
  <c r="AG7"/>
  <c r="Q7"/>
  <c r="T18"/>
  <c r="T16"/>
  <c r="T17"/>
  <c r="T26"/>
  <c r="T19"/>
  <c r="T14"/>
  <c r="T9"/>
  <c r="T11"/>
  <c r="T13"/>
  <c r="T29"/>
  <c r="T10"/>
  <c r="T12"/>
  <c r="T23"/>
  <c r="T25"/>
  <c r="T21"/>
  <c r="T22"/>
  <c r="T27"/>
  <c r="T24"/>
  <c r="T28"/>
  <c r="T15"/>
  <c r="T20"/>
  <c r="AB28" l="1"/>
  <c r="AD28"/>
  <c r="AF28"/>
  <c r="AA28"/>
  <c r="AC28"/>
  <c r="AE28"/>
  <c r="AB27"/>
  <c r="AD27"/>
  <c r="AF27"/>
  <c r="AA27"/>
  <c r="AC27"/>
  <c r="AE27"/>
  <c r="AB21"/>
  <c r="AD21"/>
  <c r="AF21"/>
  <c r="AA21"/>
  <c r="AC21"/>
  <c r="AE21"/>
  <c r="AG21"/>
  <c r="AB23"/>
  <c r="AD23"/>
  <c r="AF23"/>
  <c r="AA23"/>
  <c r="AC23"/>
  <c r="AE23"/>
  <c r="AG23"/>
  <c r="AA10"/>
  <c r="AC10"/>
  <c r="AE10"/>
  <c r="AG10"/>
  <c r="AB10"/>
  <c r="AD10"/>
  <c r="AF10"/>
  <c r="AB13"/>
  <c r="AD13"/>
  <c r="AF13"/>
  <c r="AA13"/>
  <c r="AC13"/>
  <c r="AE13"/>
  <c r="AG13"/>
  <c r="AB9"/>
  <c r="AD9"/>
  <c r="AF9"/>
  <c r="AA9"/>
  <c r="AC9"/>
  <c r="AE9"/>
  <c r="AG9"/>
  <c r="AB19"/>
  <c r="AD19"/>
  <c r="AF19"/>
  <c r="AA19"/>
  <c r="AC19"/>
  <c r="AE19"/>
  <c r="AG19"/>
  <c r="AB17"/>
  <c r="AD17"/>
  <c r="AF17"/>
  <c r="AA17"/>
  <c r="AC17"/>
  <c r="AE17"/>
  <c r="AG17"/>
  <c r="AA18"/>
  <c r="AC18"/>
  <c r="AE18"/>
  <c r="AG18"/>
  <c r="AB18"/>
  <c r="AD18"/>
  <c r="AF18"/>
  <c r="AA20"/>
  <c r="AC20"/>
  <c r="AE20"/>
  <c r="AG20"/>
  <c r="AB20"/>
  <c r="AD20"/>
  <c r="AF20"/>
  <c r="AB15"/>
  <c r="AD15"/>
  <c r="AF15"/>
  <c r="AA15"/>
  <c r="AC15"/>
  <c r="AE15"/>
  <c r="AG15"/>
  <c r="AA24"/>
  <c r="AC24"/>
  <c r="AE24"/>
  <c r="AG24"/>
  <c r="AB24"/>
  <c r="AD24"/>
  <c r="AF24"/>
  <c r="AA22"/>
  <c r="AC22"/>
  <c r="AE22"/>
  <c r="AG22"/>
  <c r="AB22"/>
  <c r="AD22"/>
  <c r="AF22"/>
  <c r="AB25"/>
  <c r="AD25"/>
  <c r="AF25"/>
  <c r="AA25"/>
  <c r="AC25"/>
  <c r="AE25"/>
  <c r="AG25"/>
  <c r="AA12"/>
  <c r="AC12"/>
  <c r="AE12"/>
  <c r="AG12"/>
  <c r="AB12"/>
  <c r="AD12"/>
  <c r="AF12"/>
  <c r="AB29"/>
  <c r="AD29"/>
  <c r="AF29"/>
  <c r="AA29"/>
  <c r="AC29"/>
  <c r="AE29"/>
  <c r="AB11"/>
  <c r="AD11"/>
  <c r="AF11"/>
  <c r="AA11"/>
  <c r="AC11"/>
  <c r="AE11"/>
  <c r="AG11"/>
  <c r="AA14"/>
  <c r="AC14"/>
  <c r="AE14"/>
  <c r="AG14"/>
  <c r="AB14"/>
  <c r="AD14"/>
  <c r="AF14"/>
  <c r="AA26"/>
  <c r="AC26"/>
  <c r="AE26"/>
  <c r="AG26"/>
  <c r="AB26"/>
  <c r="AD26"/>
  <c r="AF26"/>
  <c r="AA16"/>
  <c r="AC16"/>
  <c r="AE16"/>
  <c r="AG16"/>
  <c r="AB16"/>
  <c r="AD16"/>
  <c r="AF16"/>
  <c r="Q20"/>
  <c r="Q28"/>
  <c r="Q22"/>
  <c r="Q25"/>
  <c r="Q12"/>
  <c r="Q10"/>
  <c r="Q29"/>
  <c r="Q9"/>
  <c r="Q19"/>
  <c r="Q26"/>
  <c r="Q16"/>
  <c r="Q15"/>
  <c r="Q24"/>
  <c r="Q27"/>
  <c r="Q21"/>
  <c r="Q23"/>
  <c r="Q13"/>
  <c r="Q11"/>
  <c r="Q14"/>
  <c r="Q17"/>
  <c r="Q18"/>
  <c r="S32" l="1"/>
  <c r="S31"/>
  <c r="T8"/>
  <c r="S33"/>
  <c r="S30"/>
  <c r="D39" s="1"/>
  <c r="AA8" l="1"/>
  <c r="AA30" s="1"/>
  <c r="AC8"/>
  <c r="AC30" s="1"/>
  <c r="AE8"/>
  <c r="AE30" s="1"/>
  <c r="AG8"/>
  <c r="AG30" s="1"/>
  <c r="AB8"/>
  <c r="AB30" s="1"/>
  <c r="AD8"/>
  <c r="AD30" s="1"/>
  <c r="AF8"/>
  <c r="AF30" s="1"/>
  <c r="D37" s="1"/>
  <c r="T31"/>
  <c r="D32"/>
  <c r="Q8"/>
  <c r="D35"/>
  <c r="T32"/>
  <c r="D33"/>
  <c r="D36"/>
  <c r="D34"/>
  <c r="D40"/>
  <c r="T30"/>
  <c r="T33"/>
  <c r="D38" l="1"/>
  <c r="E33" l="1"/>
  <c r="E37"/>
  <c r="E36"/>
  <c r="E32"/>
  <c r="E34"/>
  <c r="E35"/>
  <c r="E38" l="1"/>
</calcChain>
</file>

<file path=xl/sharedStrings.xml><?xml version="1.0" encoding="utf-8"?>
<sst xmlns="http://schemas.openxmlformats.org/spreadsheetml/2006/main" count="120" uniqueCount="85">
  <si>
    <t>Giudizio   (Riferimento Voto assegnato)</t>
  </si>
  <si>
    <t>1.1</t>
  </si>
  <si>
    <t>1.2</t>
  </si>
  <si>
    <t>Es_1</t>
  </si>
  <si>
    <t>2.1</t>
  </si>
  <si>
    <t>Media pagine</t>
  </si>
  <si>
    <t xml:space="preserve"> Va =Voto attrib. per punteggio e n. fogli</t>
  </si>
  <si>
    <t xml:space="preserve"> Vp = Voto previsto per il punteggio</t>
  </si>
  <si>
    <t>Pagine dell'elaborato</t>
  </si>
  <si>
    <t>2.2</t>
  </si>
  <si>
    <t>3.1</t>
  </si>
  <si>
    <t>3.2</t>
  </si>
  <si>
    <t>3.3</t>
  </si>
  <si>
    <t>ES_2</t>
  </si>
  <si>
    <t>Es_3</t>
  </si>
  <si>
    <t>Prof. Antonio Cazzato</t>
  </si>
  <si>
    <t>Voto Medio</t>
  </si>
  <si>
    <t>Voto</t>
  </si>
  <si>
    <t>Intervallo</t>
  </si>
  <si>
    <t>Voto&lt;=4,5</t>
  </si>
  <si>
    <t>[0;4,5]</t>
  </si>
  <si>
    <t>4,5&lt;Voto&lt;=5,5</t>
  </si>
  <si>
    <t>]4,5;5,5]</t>
  </si>
  <si>
    <t>5,5&lt;Voto&lt;=6,5</t>
  </si>
  <si>
    <t>]5,5;6,5]</t>
  </si>
  <si>
    <t>]6,5;7,5]</t>
  </si>
  <si>
    <t>TOTALI</t>
  </si>
  <si>
    <t>Compito precedente</t>
  </si>
  <si>
    <t xml:space="preserve">Liceo Scientifico </t>
  </si>
  <si>
    <t>]7,5;8,5[</t>
  </si>
  <si>
    <t>[8,5;10]</t>
  </si>
  <si>
    <t>7,5&lt;Voto&lt;8,5</t>
  </si>
  <si>
    <t>8,5&lt;=Voto&lt;=10</t>
  </si>
  <si>
    <t>FREQUENZE</t>
  </si>
  <si>
    <t>COGNOME</t>
  </si>
  <si>
    <t>NOME</t>
  </si>
  <si>
    <t>Freq.ze</t>
  </si>
  <si>
    <t>Ordine Max10%  Tot.1</t>
  </si>
  <si>
    <t>VOTO su % Punti Rip.ti</t>
  </si>
  <si>
    <t>ASSENTI</t>
  </si>
  <si>
    <t>Alunni Assenti</t>
  </si>
  <si>
    <t>Assenti</t>
  </si>
  <si>
    <t>Media</t>
  </si>
  <si>
    <t>minimo</t>
  </si>
  <si>
    <t>Scarto q.m.</t>
  </si>
  <si>
    <t>Massimo</t>
  </si>
  <si>
    <t>Percent.</t>
  </si>
  <si>
    <t>6,5&lt;Voto&lt;=7,5</t>
  </si>
  <si>
    <t>Totale Punti</t>
  </si>
  <si>
    <t>Punti</t>
  </si>
  <si>
    <t>MARTANO</t>
  </si>
  <si>
    <t>"Trinchese"</t>
  </si>
  <si>
    <t>Compito di Matematica</t>
  </si>
  <si>
    <t>Alunno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</si>
  <si>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</si>
  <si>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</si>
  <si>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</si>
  <si>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</si>
  <si>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</si>
  <si>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</si>
  <si>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</si>
  <si>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</si>
  <si>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</si>
  <si>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</si>
  <si>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</si>
  <si>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</si>
  <si>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</si>
  <si>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</si>
  <si>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</si>
  <si>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</si>
  <si>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</si>
  <si>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</si>
  <si>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</si>
  <si>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</si>
  <si>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</si>
  <si>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</si>
  <si>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</si>
  <si>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1.3</t>
  </si>
  <si>
    <t>2.3</t>
  </si>
  <si>
    <t>CLASSE 5       Sez. G</t>
  </si>
  <si>
    <t>24-XI-2011</t>
  </si>
  <si>
    <t>Consegna:25-XI-2011</t>
  </si>
  <si>
    <t>Argomenti: equazioni differenziali</t>
  </si>
  <si>
    <t>voto max</t>
  </si>
  <si>
    <t>voto min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</si>
</sst>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\ mmmm\ yyyy"/>
  </numFmts>
  <fonts count="17">
    <font>
      <sz val="10"/>
      <name val="Arial"/>
    </font>
    <font>
      <sz val="10"/>
      <name val="Arial"/>
    </font>
    <font>
      <sz val="12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</font>
    <font>
      <b/>
      <sz val="10"/>
      <name val="Times New Roman"/>
      <family val="1"/>
    </font>
    <font>
      <b/>
      <sz val="12"/>
      <name val="Arial"/>
    </font>
    <font>
      <sz val="11"/>
      <name val="Arial"/>
      <family val="2"/>
    </font>
    <font>
      <sz val="10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Border="1" applyAlignment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0" fillId="4" borderId="1" xfId="0" applyFill="1" applyBorder="1"/>
    <xf numFmtId="2" fontId="0" fillId="4" borderId="1" xfId="0" applyNumberFormat="1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5" xfId="0" applyFill="1" applyBorder="1"/>
    <xf numFmtId="0" fontId="0" fillId="5" borderId="6" xfId="0" applyFill="1" applyBorder="1"/>
    <xf numFmtId="0" fontId="5" fillId="5" borderId="0" xfId="0" applyFont="1" applyFill="1" applyBorder="1"/>
    <xf numFmtId="165" fontId="0" fillId="0" borderId="0" xfId="0" applyNumberFormat="1" applyAlignme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Border="1"/>
    <xf numFmtId="0" fontId="0" fillId="4" borderId="2" xfId="0" applyFill="1" applyBorder="1"/>
    <xf numFmtId="2" fontId="0" fillId="4" borderId="4" xfId="0" applyNumberFormat="1" applyFill="1" applyBorder="1"/>
    <xf numFmtId="165" fontId="5" fillId="0" borderId="0" xfId="0" applyNumberFormat="1" applyFont="1" applyAlignment="1"/>
    <xf numFmtId="1" fontId="0" fillId="4" borderId="1" xfId="0" applyNumberFormat="1" applyFill="1" applyBorder="1"/>
    <xf numFmtId="2" fontId="10" fillId="4" borderId="1" xfId="0" applyNumberFormat="1" applyFont="1" applyFill="1" applyBorder="1"/>
    <xf numFmtId="0" fontId="9" fillId="3" borderId="2" xfId="0" applyFont="1" applyFill="1" applyBorder="1"/>
    <xf numFmtId="0" fontId="5" fillId="0" borderId="7" xfId="0" applyFont="1" applyBorder="1" applyAlignment="1">
      <alignment vertical="center" textRotation="180" wrapText="1"/>
    </xf>
    <xf numFmtId="0" fontId="5" fillId="0" borderId="8" xfId="0" applyFont="1" applyBorder="1" applyAlignment="1">
      <alignment vertical="center" textRotation="180" wrapText="1"/>
    </xf>
    <xf numFmtId="0" fontId="5" fillId="0" borderId="7" xfId="0" applyFont="1" applyBorder="1" applyAlignment="1">
      <alignment horizontal="center" vertical="center" textRotation="180" wrapText="1"/>
    </xf>
    <xf numFmtId="0" fontId="5" fillId="0" borderId="8" xfId="0" applyFont="1" applyBorder="1" applyAlignment="1">
      <alignment horizontal="center" vertical="center" textRotation="180" wrapText="1"/>
    </xf>
    <xf numFmtId="0" fontId="0" fillId="0" borderId="1" xfId="0" applyBorder="1"/>
    <xf numFmtId="0" fontId="11" fillId="0" borderId="2" xfId="0" applyFont="1" applyFill="1" applyBorder="1"/>
    <xf numFmtId="0" fontId="9" fillId="5" borderId="8" xfId="0" applyFont="1" applyFill="1" applyBorder="1" applyAlignment="1">
      <alignment vertical="center" textRotation="180" wrapText="1"/>
    </xf>
    <xf numFmtId="0" fontId="14" fillId="5" borderId="1" xfId="0" applyFont="1" applyFill="1" applyBorder="1"/>
    <xf numFmtId="0" fontId="0" fillId="5" borderId="1" xfId="0" applyFill="1" applyBorder="1"/>
    <xf numFmtId="0" fontId="5" fillId="0" borderId="3" xfId="0" applyFont="1" applyBorder="1"/>
    <xf numFmtId="0" fontId="5" fillId="0" borderId="4" xfId="0" applyFont="1" applyBorder="1"/>
    <xf numFmtId="0" fontId="0" fillId="6" borderId="9" xfId="0" applyFill="1" applyBorder="1" applyAlignment="1"/>
    <xf numFmtId="0" fontId="0" fillId="6" borderId="9" xfId="0" applyFill="1" applyBorder="1"/>
    <xf numFmtId="0" fontId="5" fillId="0" borderId="11" xfId="0" applyFont="1" applyBorder="1"/>
    <xf numFmtId="0" fontId="0" fillId="0" borderId="3" xfId="0" applyBorder="1" applyAlignment="1"/>
    <xf numFmtId="0" fontId="5" fillId="0" borderId="12" xfId="0" applyFont="1" applyBorder="1" applyAlignment="1">
      <alignment horizontal="center" vertical="center" textRotation="180" wrapText="1"/>
    </xf>
    <xf numFmtId="164" fontId="13" fillId="0" borderId="1" xfId="0" applyNumberFormat="1" applyFont="1" applyBorder="1"/>
    <xf numFmtId="0" fontId="10" fillId="7" borderId="1" xfId="0" applyFont="1" applyFill="1" applyBorder="1" applyAlignment="1">
      <alignment vertical="center" textRotation="180" wrapText="1"/>
    </xf>
    <xf numFmtId="0" fontId="9" fillId="8" borderId="1" xfId="0" quotePrefix="1" applyFont="1" applyFill="1" applyBorder="1" applyAlignment="1">
      <alignment vertical="center" textRotation="180" wrapText="1"/>
    </xf>
    <xf numFmtId="0" fontId="9" fillId="8" borderId="1" xfId="0" applyFont="1" applyFill="1" applyBorder="1" applyAlignment="1">
      <alignment vertical="center" textRotation="180" wrapText="1"/>
    </xf>
    <xf numFmtId="164" fontId="5" fillId="6" borderId="1" xfId="0" applyNumberFormat="1" applyFont="1" applyFill="1" applyBorder="1"/>
    <xf numFmtId="2" fontId="0" fillId="6" borderId="1" xfId="0" applyNumberFormat="1" applyFill="1" applyBorder="1"/>
    <xf numFmtId="0" fontId="1" fillId="9" borderId="1" xfId="0" applyFont="1" applyFill="1" applyBorder="1"/>
    <xf numFmtId="1" fontId="5" fillId="4" borderId="1" xfId="0" applyNumberFormat="1" applyFont="1" applyFill="1" applyBorder="1"/>
    <xf numFmtId="164" fontId="0" fillId="0" borderId="1" xfId="0" applyNumberFormat="1" applyBorder="1"/>
    <xf numFmtId="2" fontId="7" fillId="0" borderId="1" xfId="0" applyNumberFormat="1" applyFont="1" applyBorder="1"/>
    <xf numFmtId="0" fontId="1" fillId="9" borderId="0" xfId="0" applyFont="1" applyFill="1" applyBorder="1"/>
    <xf numFmtId="0" fontId="1" fillId="9" borderId="2" xfId="0" applyFont="1" applyFill="1" applyBorder="1"/>
    <xf numFmtId="164" fontId="0" fillId="0" borderId="4" xfId="0" applyNumberFormat="1" applyBorder="1"/>
    <xf numFmtId="0" fontId="0" fillId="9" borderId="7" xfId="0" applyFill="1" applyBorder="1" applyAlignment="1">
      <alignment vertical="top" wrapText="1"/>
    </xf>
    <xf numFmtId="0" fontId="0" fillId="9" borderId="12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1" fontId="5" fillId="4" borderId="2" xfId="0" applyNumberFormat="1" applyFont="1" applyFill="1" applyBorder="1"/>
    <xf numFmtId="0" fontId="3" fillId="4" borderId="10" xfId="0" applyFont="1" applyFill="1" applyBorder="1" applyAlignment="1">
      <alignment vertical="top" wrapText="1"/>
    </xf>
    <xf numFmtId="0" fontId="3" fillId="4" borderId="14" xfId="0" applyFont="1" applyFill="1" applyBorder="1" applyAlignment="1">
      <alignment vertical="top" wrapText="1"/>
    </xf>
    <xf numFmtId="0" fontId="0" fillId="4" borderId="5" xfId="0" applyFill="1" applyBorder="1"/>
    <xf numFmtId="0" fontId="12" fillId="0" borderId="10" xfId="0" applyFont="1" applyBorder="1"/>
    <xf numFmtId="0" fontId="0" fillId="5" borderId="12" xfId="0" applyFill="1" applyBorder="1"/>
    <xf numFmtId="0" fontId="0" fillId="5" borderId="7" xfId="0" applyFill="1" applyBorder="1"/>
    <xf numFmtId="0" fontId="5" fillId="9" borderId="1" xfId="0" applyFont="1" applyFill="1" applyBorder="1"/>
    <xf numFmtId="0" fontId="2" fillId="0" borderId="1" xfId="0" applyFont="1" applyBorder="1" applyProtection="1"/>
    <xf numFmtId="0" fontId="1" fillId="2" borderId="12" xfId="0" applyFont="1" applyFill="1" applyBorder="1"/>
    <xf numFmtId="0" fontId="1" fillId="6" borderId="1" xfId="0" applyFont="1" applyFill="1" applyBorder="1"/>
    <xf numFmtId="0" fontId="1" fillId="2" borderId="1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5" xfId="0" applyFont="1" applyFill="1" applyBorder="1"/>
    <xf numFmtId="0" fontId="1" fillId="6" borderId="12" xfId="0" applyFont="1" applyFill="1" applyBorder="1"/>
    <xf numFmtId="0" fontId="0" fillId="0" borderId="11" xfId="0" applyBorder="1" applyAlignment="1"/>
    <xf numFmtId="0" fontId="1" fillId="7" borderId="13" xfId="0" quotePrefix="1" applyFont="1" applyFill="1" applyBorder="1"/>
    <xf numFmtId="0" fontId="14" fillId="8" borderId="12" xfId="0" quotePrefix="1" applyFont="1" applyFill="1" applyBorder="1"/>
    <xf numFmtId="0" fontId="14" fillId="6" borderId="12" xfId="0" quotePrefix="1" applyFont="1" applyFill="1" applyBorder="1"/>
    <xf numFmtId="0" fontId="14" fillId="6" borderId="1" xfId="0" quotePrefix="1" applyFont="1" applyFill="1" applyBorder="1"/>
    <xf numFmtId="0" fontId="9" fillId="6" borderId="1" xfId="0" quotePrefix="1" applyFont="1" applyFill="1" applyBorder="1" applyAlignment="1">
      <alignment vertical="center" textRotation="180" wrapText="1"/>
    </xf>
    <xf numFmtId="2" fontId="0" fillId="3" borderId="4" xfId="0" applyNumberFormat="1" applyFill="1" applyBorder="1"/>
    <xf numFmtId="2" fontId="5" fillId="2" borderId="12" xfId="0" applyNumberFormat="1" applyFont="1" applyFill="1" applyBorder="1"/>
    <xf numFmtId="0" fontId="0" fillId="0" borderId="12" xfId="0" applyBorder="1"/>
    <xf numFmtId="2" fontId="0" fillId="2" borderId="12" xfId="0" applyNumberFormat="1" applyFill="1" applyBorder="1"/>
    <xf numFmtId="0" fontId="3" fillId="9" borderId="16" xfId="0" applyFont="1" applyFill="1" applyBorder="1" applyAlignment="1">
      <alignment vertical="top" wrapText="1"/>
    </xf>
    <xf numFmtId="1" fontId="0" fillId="0" borderId="12" xfId="0" applyNumberFormat="1" applyBorder="1"/>
    <xf numFmtId="1" fontId="0" fillId="0" borderId="1" xfId="0" applyNumberFormat="1" applyBorder="1"/>
    <xf numFmtId="0" fontId="6" fillId="0" borderId="0" xfId="0" applyFont="1" applyBorder="1"/>
    <xf numFmtId="0" fontId="0" fillId="0" borderId="5" xfId="0" applyBorder="1"/>
    <xf numFmtId="0" fontId="0" fillId="0" borderId="13" xfId="0" applyBorder="1"/>
    <xf numFmtId="0" fontId="16" fillId="6" borderId="9" xfId="0" applyFont="1" applyFill="1" applyBorder="1"/>
    <xf numFmtId="0" fontId="16" fillId="9" borderId="13" xfId="0" applyFont="1" applyFill="1" applyBorder="1" applyAlignment="1">
      <alignment vertical="center"/>
    </xf>
    <xf numFmtId="0" fontId="0" fillId="3" borderId="4" xfId="0" applyFill="1" applyBorder="1" applyAlignment="1"/>
    <xf numFmtId="0" fontId="5" fillId="0" borderId="0" xfId="0" applyFont="1" applyBorder="1"/>
    <xf numFmtId="0" fontId="0" fillId="0" borderId="2" xfId="0" applyBorder="1"/>
    <xf numFmtId="164" fontId="15" fillId="0" borderId="10" xfId="0" applyNumberFormat="1" applyFont="1" applyBorder="1"/>
    <xf numFmtId="164" fontId="15" fillId="0" borderId="11" xfId="0" applyNumberFormat="1" applyFont="1" applyFill="1" applyBorder="1"/>
    <xf numFmtId="164" fontId="15" fillId="0" borderId="0" xfId="0" applyNumberFormat="1" applyFont="1" applyFill="1" applyBorder="1"/>
    <xf numFmtId="164" fontId="15" fillId="0" borderId="14" xfId="0" applyNumberFormat="1" applyFont="1" applyBorder="1"/>
    <xf numFmtId="164" fontId="15" fillId="0" borderId="0" xfId="0" applyNumberFormat="1" applyFont="1" applyBorder="1"/>
    <xf numFmtId="164" fontId="15" fillId="0" borderId="15" xfId="0" quotePrefix="1" applyNumberFormat="1" applyFont="1" applyBorder="1"/>
    <xf numFmtId="164" fontId="15" fillId="0" borderId="14" xfId="0" applyNumberFormat="1" applyFont="1" applyFill="1" applyBorder="1"/>
    <xf numFmtId="164" fontId="16" fillId="0" borderId="0" xfId="0" applyNumberFormat="1" applyFont="1" applyFill="1" applyBorder="1"/>
    <xf numFmtId="164" fontId="15" fillId="0" borderId="14" xfId="0" quotePrefix="1" applyNumberFormat="1" applyFont="1" applyFill="1" applyBorder="1"/>
    <xf numFmtId="164" fontId="15" fillId="0" borderId="15" xfId="0" quotePrefix="1" applyNumberFormat="1" applyFont="1" applyFill="1" applyBorder="1"/>
    <xf numFmtId="164" fontId="15" fillId="0" borderId="15" xfId="0" applyNumberFormat="1" applyFont="1" applyFill="1" applyBorder="1"/>
    <xf numFmtId="164" fontId="16" fillId="0" borderId="0" xfId="0" quotePrefix="1" applyNumberFormat="1" applyFont="1" applyFill="1" applyBorder="1"/>
    <xf numFmtId="164" fontId="15" fillId="0" borderId="0" xfId="0" quotePrefix="1" applyNumberFormat="1" applyFont="1" applyFill="1" applyBorder="1"/>
    <xf numFmtId="164" fontId="16" fillId="0" borderId="14" xfId="0" quotePrefix="1" applyNumberFormat="1" applyFont="1" applyFill="1" applyBorder="1"/>
    <xf numFmtId="164" fontId="0" fillId="0" borderId="15" xfId="0" applyNumberFormat="1" applyFill="1" applyBorder="1"/>
    <xf numFmtId="164" fontId="16" fillId="0" borderId="14" xfId="0" applyNumberFormat="1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164" fontId="0" fillId="0" borderId="6" xfId="0" quotePrefix="1" applyNumberFormat="1" applyFill="1" applyBorder="1"/>
    <xf numFmtId="164" fontId="0" fillId="0" borderId="13" xfId="0" quotePrefix="1" applyNumberFormat="1" applyFill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9" fontId="5" fillId="5" borderId="3" xfId="0" applyNumberFormat="1" applyFont="1" applyFill="1" applyBorder="1" applyAlignment="1">
      <alignment horizontal="center"/>
    </xf>
    <xf numFmtId="9" fontId="5" fillId="5" borderId="4" xfId="0" applyNumberFormat="1" applyFont="1" applyFill="1" applyBorder="1" applyAlignment="1">
      <alignment horizontal="center"/>
    </xf>
    <xf numFmtId="10" fontId="1" fillId="6" borderId="2" xfId="0" applyNumberFormat="1" applyFont="1" applyFill="1" applyBorder="1" applyAlignment="1">
      <alignment horizontal="center"/>
    </xf>
    <xf numFmtId="10" fontId="1" fillId="6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49" fontId="16" fillId="0" borderId="1" xfId="0" applyNumberFormat="1" applyFont="1" applyBorder="1"/>
    <xf numFmtId="49" fontId="16" fillId="0" borderId="1" xfId="0" applyNumberFormat="1" applyFont="1" applyFill="1" applyBorder="1"/>
    <xf numFmtId="49" fontId="16" fillId="0" borderId="8" xfId="0" applyNumberFormat="1" applyFont="1" applyFill="1" applyBorder="1"/>
    <xf numFmtId="164" fontId="15" fillId="0" borderId="11" xfId="0" applyNumberFormat="1" applyFont="1" applyBorder="1"/>
    <xf numFmtId="0" fontId="1" fillId="2" borderId="3" xfId="0" applyFont="1" applyFill="1" applyBorder="1" applyAlignment="1">
      <alignment horizontal="center"/>
    </xf>
    <xf numFmtId="10" fontId="1" fillId="6" borderId="3" xfId="0" applyNumberFormat="1" applyFont="1" applyFill="1" applyBorder="1" applyAlignment="1">
      <alignment horizontal="center"/>
    </xf>
    <xf numFmtId="0" fontId="16" fillId="7" borderId="13" xfId="0" quotePrefix="1" applyFont="1" applyFill="1" applyBorder="1"/>
    <xf numFmtId="0" fontId="16" fillId="7" borderId="12" xfId="0" quotePrefix="1" applyFont="1" applyFill="1" applyBorder="1"/>
    <xf numFmtId="0" fontId="14" fillId="7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1" fontId="14" fillId="8" borderId="1" xfId="0" applyNumberFormat="1" applyFont="1" applyFill="1" applyBorder="1" applyAlignment="1">
      <alignment vertical="center"/>
    </xf>
    <xf numFmtId="0" fontId="16" fillId="3" borderId="10" xfId="0" applyFont="1" applyFill="1" applyBorder="1" applyAlignment="1"/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64" fontId="15" fillId="0" borderId="16" xfId="0" quotePrefix="1" applyNumberFormat="1" applyFont="1" applyBorder="1"/>
    <xf numFmtId="164" fontId="16" fillId="0" borderId="15" xfId="0" applyNumberFormat="1" applyFont="1" applyFill="1" applyBorder="1"/>
    <xf numFmtId="164" fontId="0" fillId="0" borderId="13" xfId="0" applyNumberFormat="1" applyFill="1" applyBorder="1"/>
    <xf numFmtId="0" fontId="0" fillId="9" borderId="15" xfId="0" applyFill="1" applyBorder="1" applyAlignment="1">
      <alignment vertical="top" wrapText="1"/>
    </xf>
    <xf numFmtId="0" fontId="14" fillId="8" borderId="1" xfId="0" quotePrefix="1" applyFont="1" applyFill="1" applyBorder="1"/>
    <xf numFmtId="0" fontId="3" fillId="9" borderId="8" xfId="0" applyFont="1" applyFill="1" applyBorder="1" applyAlignment="1">
      <alignment vertical="top" wrapText="1"/>
    </xf>
    <xf numFmtId="164" fontId="0" fillId="0" borderId="0" xfId="0" applyNumberFormat="1"/>
    <xf numFmtId="164" fontId="0" fillId="0" borderId="7" xfId="0" applyNumberFormat="1" applyBorder="1"/>
    <xf numFmtId="0" fontId="0" fillId="0" borderId="0" xfId="0" applyFill="1" applyBorder="1" applyAlignment="1">
      <alignment horizontal="center"/>
    </xf>
    <xf numFmtId="164" fontId="0" fillId="0" borderId="0" xfId="0" quotePrefix="1" applyNumberFormat="1" applyFill="1" applyBorder="1"/>
    <xf numFmtId="0" fontId="0" fillId="0" borderId="0" xfId="0" applyFill="1" applyBorder="1" applyAlignment="1"/>
    <xf numFmtId="0" fontId="16" fillId="10" borderId="1" xfId="0" applyFont="1" applyFill="1" applyBorder="1"/>
  </cellXfs>
  <cellStyles count="1">
    <cellStyle name="Normale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Distribuzione dei voti</a:t>
            </a:r>
          </a:p>
        </c:rich>
      </c:tx>
      <c:layout>
        <c:manualLayout>
          <c:xMode val="edge"/>
          <c:yMode val="edge"/>
          <c:x val="0.27841389934953786"/>
          <c:y val="4.869659541032853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613065326633169"/>
          <c:y val="0.14705952751382273"/>
          <c:w val="0.72864321608040239"/>
          <c:h val="0.53431628330022241"/>
        </c:manualLayout>
      </c:layout>
      <c:barChart>
        <c:barDir val="bar"/>
        <c:grouping val="clustered"/>
        <c:ser>
          <c:idx val="0"/>
          <c:order val="0"/>
          <c:tx>
            <c:strRef>
              <c:f>Matem!$D$31</c:f>
              <c:strCache>
                <c:ptCount val="1"/>
                <c:pt idx="0">
                  <c:v>Freq.ze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Matem!$C$32:$C$37</c:f>
              <c:strCache>
                <c:ptCount val="6"/>
                <c:pt idx="0">
                  <c:v>[0;4,5]</c:v>
                </c:pt>
                <c:pt idx="1">
                  <c:v>]4,5;5,5]</c:v>
                </c:pt>
                <c:pt idx="2">
                  <c:v>]5,5;6,5]</c:v>
                </c:pt>
                <c:pt idx="3">
                  <c:v>]6,5;7,5]</c:v>
                </c:pt>
                <c:pt idx="4">
                  <c:v>]7,5;8,5[</c:v>
                </c:pt>
                <c:pt idx="5">
                  <c:v>[8,5;10]</c:v>
                </c:pt>
              </c:strCache>
            </c:strRef>
          </c:cat>
          <c:val>
            <c:numRef>
              <c:f>Matem!$D$32:$D$37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axId val="64936960"/>
        <c:axId val="70592000"/>
      </c:barChart>
      <c:catAx>
        <c:axId val="649369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Fasce dei voti</a:t>
                </a:r>
              </a:p>
            </c:rich>
          </c:tx>
          <c:layout>
            <c:manualLayout>
              <c:xMode val="edge"/>
              <c:yMode val="edge"/>
              <c:x val="7.0522434695663059E-4"/>
              <c:y val="0.156863774381143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0592000"/>
        <c:crosses val="autoZero"/>
        <c:auto val="1"/>
        <c:lblAlgn val="ctr"/>
        <c:lblOffset val="100"/>
        <c:tickLblSkip val="2"/>
        <c:tickMarkSkip val="1"/>
      </c:catAx>
      <c:valAx>
        <c:axId val="705920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di elaborati</a:t>
                </a:r>
              </a:p>
            </c:rich>
          </c:tx>
          <c:layout>
            <c:manualLayout>
              <c:xMode val="edge"/>
              <c:yMode val="edge"/>
              <c:x val="0.34026874358096548"/>
              <c:y val="0.83473443242545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6493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142875</xdr:rowOff>
    </xdr:from>
    <xdr:to>
      <xdr:col>1</xdr:col>
      <xdr:colOff>714375</xdr:colOff>
      <xdr:row>4</xdr:row>
      <xdr:rowOff>742950</xdr:rowOff>
    </xdr:to>
    <xdr:pic>
      <xdr:nvPicPr>
        <xdr:cNvPr id="1125" name="Picture 2" descr="BS02064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847725"/>
          <a:ext cx="609600" cy="600075"/>
        </a:xfrm>
        <a:prstGeom prst="rect">
          <a:avLst/>
        </a:prstGeom>
        <a:solidFill>
          <a:srgbClr val="FCF305"/>
        </a:solidFill>
        <a:ln w="38100" cmpd="dbl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7</xdr:col>
      <xdr:colOff>42333</xdr:colOff>
      <xdr:row>33</xdr:row>
      <xdr:rowOff>17992</xdr:rowOff>
    </xdr:from>
    <xdr:to>
      <xdr:col>16</xdr:col>
      <xdr:colOff>402166</xdr:colOff>
      <xdr:row>41</xdr:row>
      <xdr:rowOff>21167</xdr:rowOff>
    </xdr:to>
    <xdr:graphicFrame macro="">
      <xdr:nvGraphicFramePr>
        <xdr:cNvPr id="11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1"/>
  <sheetViews>
    <sheetView tabSelected="1" zoomScale="90" zoomScaleNormal="100" workbookViewId="0">
      <selection activeCell="X4" sqref="X4"/>
    </sheetView>
  </sheetViews>
  <sheetFormatPr defaultColWidth="8.85546875" defaultRowHeight="12.75"/>
  <cols>
    <col min="1" max="1" width="3.7109375" customWidth="1"/>
    <col min="2" max="2" width="15.85546875" customWidth="1"/>
    <col min="3" max="3" width="15.7109375" customWidth="1"/>
    <col min="4" max="4" width="4.28515625" customWidth="1"/>
    <col min="5" max="6" width="3.85546875" bestFit="1" customWidth="1"/>
    <col min="7" max="7" width="4.85546875" bestFit="1" customWidth="1"/>
    <col min="8" max="10" width="4" bestFit="1" customWidth="1"/>
    <col min="11" max="11" width="3.7109375" customWidth="1"/>
    <col min="12" max="13" width="4" bestFit="1" customWidth="1"/>
    <col min="14" max="14" width="6" bestFit="1" customWidth="1"/>
    <col min="15" max="15" width="4" customWidth="1"/>
    <col min="16" max="16" width="4.140625" customWidth="1"/>
    <col min="17" max="17" width="14.42578125" customWidth="1"/>
    <col min="18" max="18" width="8.5703125" customWidth="1"/>
    <col min="19" max="19" width="5.85546875" customWidth="1"/>
    <col min="20" max="20" width="6.85546875" customWidth="1"/>
    <col min="21" max="21" width="8.42578125" customWidth="1"/>
    <col min="22" max="22" width="6.140625" customWidth="1"/>
    <col min="23" max="23" width="0.140625" customWidth="1"/>
    <col min="24" max="24" width="9.42578125" customWidth="1"/>
    <col min="25" max="25" width="9.28515625" customWidth="1"/>
    <col min="26" max="31" width="8.85546875" customWidth="1"/>
    <col min="32" max="32" width="12.140625" customWidth="1"/>
    <col min="33" max="33" width="8.85546875" customWidth="1"/>
    <col min="34" max="34" width="12.85546875" bestFit="1" customWidth="1"/>
  </cols>
  <sheetData>
    <row r="1" spans="1:33">
      <c r="B1" s="147" t="s">
        <v>79</v>
      </c>
      <c r="C1" s="95"/>
      <c r="D1" s="93" t="s">
        <v>52</v>
      </c>
      <c r="E1" s="35"/>
      <c r="F1" s="35"/>
      <c r="G1" s="35"/>
      <c r="H1" s="36"/>
      <c r="I1" s="36"/>
      <c r="J1" s="35"/>
      <c r="K1" s="33" t="s">
        <v>80</v>
      </c>
      <c r="L1" s="37"/>
      <c r="M1" s="34"/>
      <c r="N1" s="96"/>
      <c r="P1" s="96"/>
      <c r="Q1" s="96"/>
      <c r="R1" s="125" t="s">
        <v>81</v>
      </c>
      <c r="S1" s="126"/>
      <c r="T1" s="127"/>
    </row>
    <row r="2" spans="1:33" ht="15.75">
      <c r="A2" s="15"/>
      <c r="B2" s="132" t="s">
        <v>28</v>
      </c>
      <c r="C2" s="133"/>
      <c r="D2" s="65" t="s">
        <v>82</v>
      </c>
      <c r="E2" s="77"/>
      <c r="F2" s="77"/>
      <c r="G2" s="77"/>
      <c r="H2" s="77"/>
      <c r="I2" s="77"/>
      <c r="J2" s="38"/>
      <c r="K2" s="77"/>
      <c r="L2" s="77"/>
      <c r="M2" s="77"/>
      <c r="W2" s="20"/>
      <c r="X2" s="14"/>
      <c r="Y2" s="14"/>
    </row>
    <row r="3" spans="1:33" ht="14.1" customHeight="1">
      <c r="A3" s="90"/>
      <c r="B3" s="130" t="s">
        <v>51</v>
      </c>
      <c r="C3" s="131"/>
      <c r="D3" s="67"/>
      <c r="E3" s="148" t="s">
        <v>3</v>
      </c>
      <c r="F3" s="149"/>
      <c r="G3" s="150"/>
      <c r="H3" s="151" t="s">
        <v>13</v>
      </c>
      <c r="I3" s="152"/>
      <c r="J3" s="153"/>
      <c r="K3" s="154" t="s">
        <v>14</v>
      </c>
      <c r="L3" s="155"/>
      <c r="M3" s="156"/>
      <c r="N3" s="87" t="s">
        <v>49</v>
      </c>
      <c r="O3" s="53" t="s">
        <v>37</v>
      </c>
      <c r="P3" s="62" t="s">
        <v>48</v>
      </c>
      <c r="Q3" s="55" t="s">
        <v>0</v>
      </c>
      <c r="R3" s="58" t="s">
        <v>38</v>
      </c>
      <c r="S3" s="24" t="s">
        <v>7</v>
      </c>
      <c r="T3" s="26" t="s">
        <v>6</v>
      </c>
      <c r="Z3" s="16"/>
      <c r="AA3" s="16"/>
      <c r="AB3" s="16"/>
      <c r="AC3" s="16"/>
      <c r="AD3" s="16"/>
      <c r="AE3" s="16"/>
      <c r="AF3" s="16"/>
    </row>
    <row r="4" spans="1:33" ht="14.1" customHeight="1">
      <c r="A4" s="17"/>
      <c r="B4" s="130" t="s">
        <v>50</v>
      </c>
      <c r="C4" s="131"/>
      <c r="D4" s="66"/>
      <c r="E4" s="78" t="s">
        <v>1</v>
      </c>
      <c r="F4" s="141" t="s">
        <v>2</v>
      </c>
      <c r="G4" s="142" t="s">
        <v>77</v>
      </c>
      <c r="H4" s="80" t="s">
        <v>4</v>
      </c>
      <c r="I4" s="80" t="s">
        <v>9</v>
      </c>
      <c r="J4" s="81" t="s">
        <v>78</v>
      </c>
      <c r="K4" s="79" t="s">
        <v>10</v>
      </c>
      <c r="L4" s="79" t="s">
        <v>11</v>
      </c>
      <c r="M4" s="161" t="s">
        <v>12</v>
      </c>
      <c r="N4" s="162"/>
      <c r="O4" s="160"/>
      <c r="P4" s="63"/>
      <c r="Q4" s="57"/>
      <c r="R4" s="59"/>
      <c r="S4" s="25"/>
      <c r="T4" s="27"/>
      <c r="X4" s="16"/>
      <c r="Y4" s="16"/>
      <c r="Z4" s="16"/>
      <c r="AA4" s="16"/>
      <c r="AB4" s="16"/>
      <c r="AC4" s="16"/>
      <c r="AD4" s="16"/>
      <c r="AE4" s="16"/>
      <c r="AF4" s="16"/>
    </row>
    <row r="5" spans="1:33" ht="66" customHeight="1">
      <c r="A5" s="17"/>
      <c r="B5" s="91"/>
      <c r="C5" s="92"/>
      <c r="D5" s="30" t="s">
        <v>8</v>
      </c>
      <c r="E5" s="41"/>
      <c r="F5" s="41"/>
      <c r="G5" s="41"/>
      <c r="H5" s="82"/>
      <c r="I5" s="82"/>
      <c r="J5" s="82"/>
      <c r="K5" s="42"/>
      <c r="L5" s="43"/>
      <c r="M5" s="43"/>
      <c r="N5" s="94"/>
      <c r="O5" s="54"/>
      <c r="P5" s="64"/>
      <c r="Q5" s="57"/>
      <c r="R5" s="59"/>
      <c r="S5" s="25"/>
      <c r="T5" s="27"/>
      <c r="X5" s="165"/>
      <c r="Y5" s="165"/>
      <c r="Z5" s="165"/>
      <c r="AA5" t="s">
        <v>17</v>
      </c>
      <c r="AB5" t="s">
        <v>17</v>
      </c>
      <c r="AC5" t="s">
        <v>17</v>
      </c>
      <c r="AD5" t="s">
        <v>17</v>
      </c>
      <c r="AE5" t="s">
        <v>17</v>
      </c>
      <c r="AF5" t="s">
        <v>17</v>
      </c>
      <c r="AG5" t="s">
        <v>39</v>
      </c>
    </row>
    <row r="6" spans="1:33" ht="14.25">
      <c r="B6" s="97" t="s">
        <v>34</v>
      </c>
      <c r="C6" s="28" t="s">
        <v>35</v>
      </c>
      <c r="D6" s="31"/>
      <c r="E6" s="143">
        <v>2</v>
      </c>
      <c r="F6" s="143">
        <v>3</v>
      </c>
      <c r="G6" s="143">
        <v>4</v>
      </c>
      <c r="H6" s="144">
        <v>2</v>
      </c>
      <c r="I6" s="144">
        <v>3</v>
      </c>
      <c r="J6" s="144">
        <v>4</v>
      </c>
      <c r="K6" s="145">
        <v>2</v>
      </c>
      <c r="L6" s="146">
        <v>3</v>
      </c>
      <c r="M6" s="145">
        <v>4</v>
      </c>
      <c r="N6" s="68">
        <f>SUM(E6:M6)</f>
        <v>27</v>
      </c>
      <c r="O6" s="50">
        <v>3</v>
      </c>
      <c r="P6" s="61">
        <f>SUM(N6:O6)</f>
        <v>30</v>
      </c>
      <c r="Q6" s="56"/>
      <c r="R6" s="60"/>
      <c r="S6" s="25"/>
      <c r="T6" s="39"/>
      <c r="X6" s="166"/>
      <c r="Y6" s="16"/>
      <c r="Z6" s="16"/>
      <c r="AA6" t="s">
        <v>20</v>
      </c>
      <c r="AB6" t="s">
        <v>22</v>
      </c>
      <c r="AC6" t="s">
        <v>24</v>
      </c>
      <c r="AD6" t="s">
        <v>25</v>
      </c>
      <c r="AE6" t="s">
        <v>29</v>
      </c>
      <c r="AF6" t="s">
        <v>30</v>
      </c>
    </row>
    <row r="7" spans="1:33" ht="15.75">
      <c r="A7" s="69">
        <v>1</v>
      </c>
      <c r="B7" s="134" t="s">
        <v>53</v>
      </c>
      <c r="C7" s="135" t="s">
        <v>54</v>
      </c>
      <c r="D7" s="32">
        <v>3</v>
      </c>
      <c r="E7" s="98">
        <v>1</v>
      </c>
      <c r="F7" s="138">
        <v>2</v>
      </c>
      <c r="G7" s="157">
        <v>3</v>
      </c>
      <c r="H7" s="99">
        <v>1</v>
      </c>
      <c r="I7" s="100">
        <v>0</v>
      </c>
      <c r="J7" s="100">
        <v>3</v>
      </c>
      <c r="K7" s="101">
        <v>0</v>
      </c>
      <c r="L7" s="102"/>
      <c r="M7" s="103">
        <v>4</v>
      </c>
      <c r="N7" s="68">
        <f t="shared" ref="N7:N29" si="0">SUM(E7:M7)</f>
        <v>14</v>
      </c>
      <c r="O7" s="51">
        <v>1</v>
      </c>
      <c r="P7" s="47">
        <f t="shared" ref="P7:P29" si="1">SUM(N7:O7)</f>
        <v>15</v>
      </c>
      <c r="Q7" s="52" t="str">
        <f>IF(T7&lt;4,"Scarso",IF(T7&lt;=4.59,"Insufficiente",IF(T7&lt;5.5,"Mediocre",IF(T7&lt;5.8,"Quasi Suffic.",IF(T7&lt;6.3,"Sufficiente",IF(T7&lt;=6.7,"Più che Suff.",IF(T7&lt;7.5,"Discreto",IF(T7&lt;8.5,"Buono","Ottimo"))))))))</f>
        <v>Mediocre</v>
      </c>
      <c r="R7" s="49">
        <f t="shared" ref="R7:R29" si="2">P7/$P$6*10</f>
        <v>5</v>
      </c>
      <c r="S7" s="164">
        <f>($AA$34-$AB$34)*(P7-$P$31)/($P$32-$P$31)+$AB$34</f>
        <v>5.3980582524271838</v>
      </c>
      <c r="T7" s="40">
        <f t="shared" ref="T7:T29" si="3">IF(D7&gt;$D$30+0.5,S7-0.1*(D7-$D$30),S7)</f>
        <v>5.3980582524271838</v>
      </c>
      <c r="U7" s="163"/>
      <c r="X7" s="166"/>
      <c r="Y7" s="16"/>
      <c r="Z7" s="16"/>
      <c r="AA7">
        <f t="shared" ref="AA7:AA29" si="4">IF(T7&gt;=0,IF(T7&lt;=4.5,1,0))</f>
        <v>0</v>
      </c>
      <c r="AB7">
        <f t="shared" ref="AB7:AB29" si="5">IF(T7&gt;4.5,IF(T7&lt;=5.5,1,0),0)</f>
        <v>1</v>
      </c>
      <c r="AC7">
        <f t="shared" ref="AC7:AC29" si="6">IF(T7&gt;5.5,IF(T7&lt;=6.5,1,0),0)</f>
        <v>0</v>
      </c>
      <c r="AD7">
        <f t="shared" ref="AD7:AD29" si="7">IF(T7&gt;6.5,IF(T7&lt;=7.5,1,0),0)</f>
        <v>0</v>
      </c>
      <c r="AE7">
        <f t="shared" ref="AE7:AE29" si="8">IF(T7&gt;7.5,IF(T7&lt;8.5,1,0),0)</f>
        <v>0</v>
      </c>
      <c r="AF7">
        <f t="shared" ref="AF7:AF29" si="9">IF(T7&gt;=8.5,IF(T7&lt;=10,1,0),0)</f>
        <v>0</v>
      </c>
      <c r="AG7" t="str">
        <f t="shared" ref="AG7:AG26" si="10">IF(T7="A",1,"")</f>
        <v/>
      </c>
    </row>
    <row r="8" spans="1:33" ht="15.75">
      <c r="A8" s="69">
        <v>2</v>
      </c>
      <c r="B8" s="134" t="s">
        <v>53</v>
      </c>
      <c r="C8" s="135" t="s">
        <v>55</v>
      </c>
      <c r="D8" s="32">
        <v>2</v>
      </c>
      <c r="E8" s="104">
        <v>1</v>
      </c>
      <c r="F8" s="100">
        <v>2</v>
      </c>
      <c r="G8" s="158">
        <v>1.5</v>
      </c>
      <c r="H8" s="105">
        <v>1</v>
      </c>
      <c r="I8" s="105">
        <v>1</v>
      </c>
      <c r="J8" s="105">
        <v>2</v>
      </c>
      <c r="K8" s="106">
        <v>1</v>
      </c>
      <c r="L8" s="100">
        <v>1.5</v>
      </c>
      <c r="M8" s="107">
        <v>0.5</v>
      </c>
      <c r="N8" s="68">
        <f t="shared" si="0"/>
        <v>11.5</v>
      </c>
      <c r="O8" s="51">
        <v>2</v>
      </c>
      <c r="P8" s="47">
        <f t="shared" si="1"/>
        <v>13.5</v>
      </c>
      <c r="Q8" s="52" t="str">
        <f>IF(T8&lt;4,"Scarso",IF(T8&lt;=4.59,"Insufficiente",IF(T8&lt;5.5,"Mediocre",IF(T8&lt;5.8,"Quasi Suffic.",IF(T8&lt;6.3,"Sufficiente",IF(T8&lt;=6.7,"Più che Suff.",IF(T8&lt;7.5,"Discreto",IF(T8&lt;8.5,"Buono","Ottimo"))))))))</f>
        <v>Mediocre</v>
      </c>
      <c r="R8" s="49">
        <f t="shared" si="2"/>
        <v>4.5</v>
      </c>
      <c r="S8" s="163">
        <f t="shared" ref="S8:S29" si="11">($AA$34-$AB$34)*(P8-$P$31)/($P$32-$P$31)+$AB$34</f>
        <v>4.924757281553398</v>
      </c>
      <c r="T8" s="40">
        <f t="shared" si="3"/>
        <v>4.924757281553398</v>
      </c>
      <c r="U8" s="163"/>
      <c r="X8" s="166"/>
      <c r="Y8" s="16"/>
      <c r="Z8" s="16"/>
      <c r="AA8">
        <f t="shared" si="4"/>
        <v>0</v>
      </c>
      <c r="AB8">
        <f t="shared" si="5"/>
        <v>1</v>
      </c>
      <c r="AC8">
        <f t="shared" si="6"/>
        <v>0</v>
      </c>
      <c r="AD8">
        <f t="shared" si="7"/>
        <v>0</v>
      </c>
      <c r="AE8">
        <f t="shared" si="8"/>
        <v>0</v>
      </c>
      <c r="AF8">
        <f t="shared" si="9"/>
        <v>0</v>
      </c>
      <c r="AG8" t="str">
        <f t="shared" si="10"/>
        <v/>
      </c>
    </row>
    <row r="9" spans="1:33" ht="15.75">
      <c r="A9" s="69">
        <v>3</v>
      </c>
      <c r="B9" s="134" t="s">
        <v>53</v>
      </c>
      <c r="C9" s="135" t="s">
        <v>56</v>
      </c>
      <c r="D9" s="32">
        <v>1</v>
      </c>
      <c r="E9" s="104">
        <v>1</v>
      </c>
      <c r="F9" s="100">
        <v>2.5</v>
      </c>
      <c r="G9" s="158">
        <v>0</v>
      </c>
      <c r="H9" s="100">
        <v>0.9</v>
      </c>
      <c r="I9" s="100">
        <v>2</v>
      </c>
      <c r="J9" s="100">
        <v>0</v>
      </c>
      <c r="K9" s="106">
        <v>0</v>
      </c>
      <c r="L9" s="100"/>
      <c r="M9" s="107">
        <v>3</v>
      </c>
      <c r="N9" s="68">
        <f t="shared" si="0"/>
        <v>9.4</v>
      </c>
      <c r="O9" s="51">
        <v>3</v>
      </c>
      <c r="P9" s="47">
        <f t="shared" si="1"/>
        <v>12.4</v>
      </c>
      <c r="Q9" s="52" t="str">
        <f t="shared" ref="Q9:Q29" si="12">IF(T9&lt;4,"Scarso",IF(T9&lt;=4.59,"Insufficiente",IF(T9&lt;5.5,"Mediocre",IF(T9&lt;5.8,"Quasi Suffic.",IF(T9&lt;6.3,"Sufficiente",IF(T9&lt;=6.7,"Più che Suff.",IF(T9&lt;7.5,"Discreto",IF(T9&lt;8.5,"Buono","Ottimo"))))))))</f>
        <v>Insufficiente</v>
      </c>
      <c r="R9" s="49">
        <f t="shared" si="2"/>
        <v>4.1333333333333329</v>
      </c>
      <c r="S9" s="163">
        <f t="shared" si="11"/>
        <v>4.5776699029126213</v>
      </c>
      <c r="T9" s="40">
        <f t="shared" si="3"/>
        <v>4.5776699029126213</v>
      </c>
      <c r="U9" s="163"/>
      <c r="X9" s="16"/>
      <c r="Y9" s="16"/>
      <c r="Z9" s="16"/>
      <c r="AA9">
        <f t="shared" si="4"/>
        <v>0</v>
      </c>
      <c r="AB9">
        <f t="shared" si="5"/>
        <v>1</v>
      </c>
      <c r="AC9">
        <f t="shared" si="6"/>
        <v>0</v>
      </c>
      <c r="AD9">
        <f t="shared" si="7"/>
        <v>0</v>
      </c>
      <c r="AE9">
        <f t="shared" si="8"/>
        <v>0</v>
      </c>
      <c r="AF9">
        <f t="shared" si="9"/>
        <v>0</v>
      </c>
      <c r="AG9" t="str">
        <f t="shared" si="10"/>
        <v/>
      </c>
    </row>
    <row r="10" spans="1:33" ht="15.75">
      <c r="A10" s="69">
        <v>4</v>
      </c>
      <c r="B10" s="134" t="s">
        <v>53</v>
      </c>
      <c r="C10" s="135" t="s">
        <v>57</v>
      </c>
      <c r="D10" s="32">
        <v>1</v>
      </c>
      <c r="E10" s="104">
        <v>1.5</v>
      </c>
      <c r="F10" s="100">
        <v>2.8</v>
      </c>
      <c r="G10" s="108">
        <v>4</v>
      </c>
      <c r="H10" s="105">
        <v>1.7</v>
      </c>
      <c r="I10" s="105">
        <v>3</v>
      </c>
      <c r="J10" s="105">
        <v>3.5</v>
      </c>
      <c r="K10" s="106">
        <v>2</v>
      </c>
      <c r="L10" s="100">
        <v>2.7</v>
      </c>
      <c r="M10" s="107">
        <v>3.8</v>
      </c>
      <c r="N10" s="68">
        <f t="shared" si="0"/>
        <v>25</v>
      </c>
      <c r="O10" s="51">
        <v>3</v>
      </c>
      <c r="P10" s="47">
        <f t="shared" si="1"/>
        <v>28</v>
      </c>
      <c r="Q10" s="52" t="str">
        <f t="shared" si="12"/>
        <v>Ottimo</v>
      </c>
      <c r="R10" s="49">
        <f t="shared" si="2"/>
        <v>9.3333333333333339</v>
      </c>
      <c r="S10" s="163">
        <f t="shared" si="11"/>
        <v>9.5</v>
      </c>
      <c r="T10" s="40">
        <f t="shared" si="3"/>
        <v>9.5</v>
      </c>
      <c r="U10" s="163"/>
      <c r="X10" s="166"/>
      <c r="Y10" s="16"/>
      <c r="Z10" s="16"/>
      <c r="AA10">
        <f t="shared" si="4"/>
        <v>0</v>
      </c>
      <c r="AB10">
        <f t="shared" si="5"/>
        <v>0</v>
      </c>
      <c r="AC10">
        <f t="shared" si="6"/>
        <v>0</v>
      </c>
      <c r="AD10">
        <f t="shared" si="7"/>
        <v>0</v>
      </c>
      <c r="AE10">
        <f t="shared" si="8"/>
        <v>0</v>
      </c>
      <c r="AF10">
        <f t="shared" si="9"/>
        <v>1</v>
      </c>
      <c r="AG10" t="str">
        <f t="shared" si="10"/>
        <v/>
      </c>
    </row>
    <row r="11" spans="1:33" ht="15.75">
      <c r="A11" s="69">
        <v>5</v>
      </c>
      <c r="B11" s="134" t="s">
        <v>53</v>
      </c>
      <c r="C11" s="136" t="s">
        <v>58</v>
      </c>
      <c r="D11" s="32">
        <v>2</v>
      </c>
      <c r="E11" s="104">
        <v>1</v>
      </c>
      <c r="F11" s="100">
        <v>1.5</v>
      </c>
      <c r="G11" s="158">
        <v>3</v>
      </c>
      <c r="H11" s="105">
        <v>1</v>
      </c>
      <c r="I11" s="105"/>
      <c r="J11" s="100">
        <v>0</v>
      </c>
      <c r="K11" s="106">
        <v>1</v>
      </c>
      <c r="L11" s="105">
        <v>1.5</v>
      </c>
      <c r="M11" s="107">
        <v>0.5</v>
      </c>
      <c r="N11" s="68">
        <f t="shared" si="0"/>
        <v>9.5</v>
      </c>
      <c r="O11" s="51">
        <v>2</v>
      </c>
      <c r="P11" s="47">
        <f t="shared" si="1"/>
        <v>11.5</v>
      </c>
      <c r="Q11" s="52" t="str">
        <f>IF(T11&lt;4,"Scarso",IF(T11&lt;=4.59,"Insufficiente",IF(T11&lt;5.5,"Mediocre",IF(T11&lt;5.8,"Quasi Suffic.",IF(T11&lt;6.3,"Sufficiente",IF(T11&lt;=6.7,"Più che Suff.",IF(T11&lt;7.5,"Discreto",IF(T11&lt;8.5,"Buono","Ottimo"))))))))</f>
        <v>Insufficiente</v>
      </c>
      <c r="R11" s="49">
        <f t="shared" si="2"/>
        <v>3.8333333333333335</v>
      </c>
      <c r="S11" s="163">
        <f t="shared" si="11"/>
        <v>4.2936893203883493</v>
      </c>
      <c r="T11" s="40">
        <f t="shared" si="3"/>
        <v>4.2936893203883493</v>
      </c>
      <c r="U11" s="163"/>
      <c r="X11" s="16"/>
      <c r="Y11" s="16"/>
      <c r="Z11" s="16"/>
      <c r="AA11">
        <f t="shared" si="4"/>
        <v>1</v>
      </c>
      <c r="AB11">
        <f t="shared" si="5"/>
        <v>0</v>
      </c>
      <c r="AC11">
        <f t="shared" si="6"/>
        <v>0</v>
      </c>
      <c r="AD11">
        <f t="shared" si="7"/>
        <v>0</v>
      </c>
      <c r="AE11">
        <f t="shared" si="8"/>
        <v>0</v>
      </c>
      <c r="AF11">
        <f t="shared" si="9"/>
        <v>0</v>
      </c>
      <c r="AG11" t="str">
        <f t="shared" si="10"/>
        <v/>
      </c>
    </row>
    <row r="12" spans="1:33" ht="15.75">
      <c r="A12" s="69">
        <v>6</v>
      </c>
      <c r="B12" s="134" t="s">
        <v>53</v>
      </c>
      <c r="C12" s="136" t="s">
        <v>59</v>
      </c>
      <c r="D12" s="32">
        <v>3</v>
      </c>
      <c r="E12" s="104">
        <v>1</v>
      </c>
      <c r="F12" s="100">
        <v>1</v>
      </c>
      <c r="G12" s="158">
        <v>1</v>
      </c>
      <c r="H12" s="105">
        <v>0.5</v>
      </c>
      <c r="I12" s="105">
        <v>2</v>
      </c>
      <c r="J12" s="105">
        <v>1.5</v>
      </c>
      <c r="K12" s="106">
        <v>0.6</v>
      </c>
      <c r="L12" s="105"/>
      <c r="M12" s="107">
        <v>3.5</v>
      </c>
      <c r="N12" s="68">
        <f t="shared" si="0"/>
        <v>11.1</v>
      </c>
      <c r="O12" s="51">
        <v>2</v>
      </c>
      <c r="P12" s="47">
        <f t="shared" si="1"/>
        <v>13.1</v>
      </c>
      <c r="Q12" s="52" t="str">
        <f>IF(T12&lt;4,"Scarso",IF(T12&lt;=4.59,"Insufficiente",IF(T12&lt;5.5,"Mediocre",IF(T12&lt;5.8,"Quasi Suffic.",IF(T12&lt;6.3,"Sufficiente",IF(T12&lt;=6.7,"Più che Suff.",IF(T12&lt;7.5,"Discreto",IF(T12&lt;8.5,"Buono","Ottimo"))))))))</f>
        <v>Mediocre</v>
      </c>
      <c r="R12" s="49">
        <f t="shared" si="2"/>
        <v>4.3666666666666663</v>
      </c>
      <c r="S12" s="163">
        <f t="shared" si="11"/>
        <v>4.7985436893203879</v>
      </c>
      <c r="T12" s="40">
        <f t="shared" si="3"/>
        <v>4.7985436893203879</v>
      </c>
      <c r="U12" s="163"/>
      <c r="X12" s="166"/>
      <c r="Y12" s="16"/>
      <c r="Z12" s="16"/>
      <c r="AA12">
        <f t="shared" si="4"/>
        <v>0</v>
      </c>
      <c r="AB12">
        <f t="shared" si="5"/>
        <v>1</v>
      </c>
      <c r="AC12">
        <f t="shared" si="6"/>
        <v>0</v>
      </c>
      <c r="AD12">
        <f t="shared" si="7"/>
        <v>0</v>
      </c>
      <c r="AE12">
        <f t="shared" si="8"/>
        <v>0</v>
      </c>
      <c r="AF12">
        <f t="shared" si="9"/>
        <v>0</v>
      </c>
      <c r="AG12" t="str">
        <f t="shared" si="10"/>
        <v/>
      </c>
    </row>
    <row r="13" spans="1:33" ht="15.75">
      <c r="A13" s="69">
        <v>7</v>
      </c>
      <c r="B13" s="134" t="s">
        <v>53</v>
      </c>
      <c r="C13" s="137" t="s">
        <v>60</v>
      </c>
      <c r="D13" s="32">
        <v>4</v>
      </c>
      <c r="E13" s="104">
        <v>1</v>
      </c>
      <c r="F13" s="100">
        <v>2</v>
      </c>
      <c r="G13" s="158">
        <v>4</v>
      </c>
      <c r="H13" s="105">
        <v>0.6</v>
      </c>
      <c r="I13" s="105">
        <v>2</v>
      </c>
      <c r="J13" s="105">
        <v>0.9</v>
      </c>
      <c r="K13" s="106">
        <v>1</v>
      </c>
      <c r="L13" s="105">
        <v>1</v>
      </c>
      <c r="M13" s="107">
        <v>0</v>
      </c>
      <c r="N13" s="68">
        <f t="shared" si="0"/>
        <v>12.5</v>
      </c>
      <c r="O13" s="51">
        <v>3</v>
      </c>
      <c r="P13" s="47">
        <f t="shared" si="1"/>
        <v>15.5</v>
      </c>
      <c r="Q13" s="52" t="str">
        <f t="shared" si="12"/>
        <v>Mediocre</v>
      </c>
      <c r="R13" s="49">
        <f t="shared" si="2"/>
        <v>5.166666666666667</v>
      </c>
      <c r="S13" s="163">
        <f t="shared" si="11"/>
        <v>5.5558252427184467</v>
      </c>
      <c r="T13" s="40">
        <f t="shared" si="3"/>
        <v>5.4079991557619254</v>
      </c>
      <c r="U13" s="163"/>
      <c r="X13" s="167"/>
      <c r="Y13" s="167"/>
      <c r="Z13" s="16"/>
      <c r="AA13">
        <f t="shared" si="4"/>
        <v>0</v>
      </c>
      <c r="AB13">
        <f t="shared" si="5"/>
        <v>1</v>
      </c>
      <c r="AC13">
        <f t="shared" si="6"/>
        <v>0</v>
      </c>
      <c r="AD13">
        <f t="shared" si="7"/>
        <v>0</v>
      </c>
      <c r="AE13">
        <f t="shared" si="8"/>
        <v>0</v>
      </c>
      <c r="AF13">
        <f t="shared" si="9"/>
        <v>0</v>
      </c>
      <c r="AG13" t="str">
        <f t="shared" si="10"/>
        <v/>
      </c>
    </row>
    <row r="14" spans="1:33" ht="15.75">
      <c r="A14" s="69">
        <v>8</v>
      </c>
      <c r="B14" s="134" t="s">
        <v>53</v>
      </c>
      <c r="C14" s="136" t="s">
        <v>61</v>
      </c>
      <c r="D14" s="32">
        <v>2</v>
      </c>
      <c r="E14" s="104">
        <v>1</v>
      </c>
      <c r="F14" s="100">
        <v>2.2000000000000002</v>
      </c>
      <c r="G14" s="158">
        <v>3.5</v>
      </c>
      <c r="H14" s="100">
        <v>1</v>
      </c>
      <c r="I14" s="100">
        <v>3</v>
      </c>
      <c r="J14" s="100">
        <v>2</v>
      </c>
      <c r="K14" s="106">
        <v>1</v>
      </c>
      <c r="L14" s="105">
        <v>1.5</v>
      </c>
      <c r="M14" s="107">
        <v>1.5</v>
      </c>
      <c r="N14" s="68">
        <f t="shared" si="0"/>
        <v>16.7</v>
      </c>
      <c r="O14" s="51">
        <v>2</v>
      </c>
      <c r="P14" s="47">
        <f t="shared" si="1"/>
        <v>18.7</v>
      </c>
      <c r="Q14" s="52" t="str">
        <f>IF(T14&lt;4,"Scarso",IF(T14&lt;=4.59,"Insufficiente",IF(T14&lt;5.5,"Mediocre",IF(T14&lt;5.8,"Quasi Suffic.",IF(T14&lt;6.3,"Sufficiente",IF(T14&lt;=6.7,"Più che Suff.",IF(T14&lt;7.5,"Discreto",IF(T14&lt;8.5,"Buono","Ottimo"))))))))</f>
        <v>Più che Suff.</v>
      </c>
      <c r="R14" s="49">
        <f t="shared" si="2"/>
        <v>6.2333333333333325</v>
      </c>
      <c r="S14" s="163">
        <f t="shared" si="11"/>
        <v>6.5655339805825239</v>
      </c>
      <c r="T14" s="40">
        <f t="shared" si="3"/>
        <v>6.5655339805825239</v>
      </c>
      <c r="U14" s="163"/>
      <c r="AA14">
        <f t="shared" si="4"/>
        <v>0</v>
      </c>
      <c r="AB14">
        <f t="shared" si="5"/>
        <v>0</v>
      </c>
      <c r="AC14">
        <f t="shared" si="6"/>
        <v>0</v>
      </c>
      <c r="AD14">
        <f t="shared" si="7"/>
        <v>1</v>
      </c>
      <c r="AE14">
        <f t="shared" si="8"/>
        <v>0</v>
      </c>
      <c r="AF14">
        <f t="shared" si="9"/>
        <v>0</v>
      </c>
      <c r="AG14" t="str">
        <f t="shared" si="10"/>
        <v/>
      </c>
    </row>
    <row r="15" spans="1:33" ht="15.75">
      <c r="A15" s="69">
        <v>9</v>
      </c>
      <c r="B15" s="134" t="s">
        <v>53</v>
      </c>
      <c r="C15" s="136" t="s">
        <v>62</v>
      </c>
      <c r="D15" s="32">
        <v>2</v>
      </c>
      <c r="E15" s="104">
        <v>1</v>
      </c>
      <c r="F15" s="100">
        <v>1.6</v>
      </c>
      <c r="G15" s="158">
        <v>1</v>
      </c>
      <c r="H15" s="105">
        <v>1</v>
      </c>
      <c r="I15" s="105">
        <v>2.5</v>
      </c>
      <c r="J15" s="105">
        <v>2</v>
      </c>
      <c r="K15" s="106">
        <v>1</v>
      </c>
      <c r="L15" s="105">
        <v>1.5</v>
      </c>
      <c r="M15" s="108">
        <v>2</v>
      </c>
      <c r="N15" s="68">
        <f t="shared" si="0"/>
        <v>13.6</v>
      </c>
      <c r="O15" s="46">
        <v>3</v>
      </c>
      <c r="P15" s="47">
        <f t="shared" si="1"/>
        <v>16.600000000000001</v>
      </c>
      <c r="Q15" s="48" t="str">
        <f>IF(T15&lt;4,"Scarso",IF(T15&lt;=4.59,"Insufficiente",IF(T15&lt;5.5,"Mediocre",IF(T15&lt;5.8,"Quasi Suffic.",IF(T15&lt;6.3,"Sufficiente",IF(T15&lt;=6.7,"Più che Suff.",IF(T15&lt;7.5,"Discreto",IF(T15&lt;8.5,"Buono","Ottimo"))))))))</f>
        <v>Sufficiente</v>
      </c>
      <c r="R15" s="49">
        <f t="shared" si="2"/>
        <v>5.5333333333333332</v>
      </c>
      <c r="S15" s="163">
        <f t="shared" si="11"/>
        <v>5.9029126213592233</v>
      </c>
      <c r="T15" s="40">
        <f t="shared" si="3"/>
        <v>5.9029126213592233</v>
      </c>
      <c r="U15" s="163"/>
      <c r="AA15">
        <f t="shared" si="4"/>
        <v>0</v>
      </c>
      <c r="AB15">
        <f t="shared" si="5"/>
        <v>0</v>
      </c>
      <c r="AC15">
        <f t="shared" si="6"/>
        <v>1</v>
      </c>
      <c r="AD15">
        <f t="shared" si="7"/>
        <v>0</v>
      </c>
      <c r="AE15">
        <f t="shared" si="8"/>
        <v>0</v>
      </c>
      <c r="AF15">
        <f t="shared" si="9"/>
        <v>0</v>
      </c>
      <c r="AG15" t="str">
        <f t="shared" si="10"/>
        <v/>
      </c>
    </row>
    <row r="16" spans="1:33" ht="15.75">
      <c r="A16" s="69">
        <v>10</v>
      </c>
      <c r="B16" s="134" t="s">
        <v>53</v>
      </c>
      <c r="C16" s="136" t="s">
        <v>63</v>
      </c>
      <c r="D16" s="32">
        <v>3</v>
      </c>
      <c r="E16" s="104">
        <v>1</v>
      </c>
      <c r="F16" s="100">
        <v>3</v>
      </c>
      <c r="G16" s="158">
        <v>4</v>
      </c>
      <c r="H16" s="100">
        <v>1.8</v>
      </c>
      <c r="I16" s="100">
        <v>3</v>
      </c>
      <c r="J16" s="105">
        <v>3.5</v>
      </c>
      <c r="K16" s="106">
        <v>2</v>
      </c>
      <c r="L16" s="100">
        <v>2.7</v>
      </c>
      <c r="M16" s="107">
        <v>3</v>
      </c>
      <c r="N16" s="68">
        <f t="shared" si="0"/>
        <v>24</v>
      </c>
      <c r="O16" s="46">
        <v>1</v>
      </c>
      <c r="P16" s="47">
        <f t="shared" si="1"/>
        <v>25</v>
      </c>
      <c r="Q16" s="48" t="str">
        <f t="shared" si="12"/>
        <v>Ottimo</v>
      </c>
      <c r="R16" s="49">
        <f t="shared" si="2"/>
        <v>8.3333333333333339</v>
      </c>
      <c r="S16" s="163">
        <f t="shared" si="11"/>
        <v>8.5533980582524265</v>
      </c>
      <c r="T16" s="40">
        <f t="shared" si="3"/>
        <v>8.5533980582524265</v>
      </c>
      <c r="U16" s="163"/>
      <c r="AA16">
        <f t="shared" si="4"/>
        <v>0</v>
      </c>
      <c r="AB16">
        <f t="shared" si="5"/>
        <v>0</v>
      </c>
      <c r="AC16">
        <f t="shared" si="6"/>
        <v>0</v>
      </c>
      <c r="AD16">
        <f t="shared" si="7"/>
        <v>0</v>
      </c>
      <c r="AE16">
        <f t="shared" si="8"/>
        <v>0</v>
      </c>
      <c r="AF16">
        <f t="shared" si="9"/>
        <v>1</v>
      </c>
      <c r="AG16" t="str">
        <f t="shared" si="10"/>
        <v/>
      </c>
    </row>
    <row r="17" spans="1:34" ht="15.75">
      <c r="A17" s="69">
        <v>11</v>
      </c>
      <c r="B17" s="134" t="s">
        <v>53</v>
      </c>
      <c r="C17" s="136" t="s">
        <v>64</v>
      </c>
      <c r="D17" s="32">
        <v>2</v>
      </c>
      <c r="E17" s="104">
        <v>0</v>
      </c>
      <c r="F17" s="100">
        <v>2</v>
      </c>
      <c r="G17" s="158">
        <v>3.8</v>
      </c>
      <c r="H17" s="105">
        <v>0.5</v>
      </c>
      <c r="I17" s="105">
        <v>0.5</v>
      </c>
      <c r="J17" s="109">
        <v>3.7</v>
      </c>
      <c r="K17" s="106">
        <v>1</v>
      </c>
      <c r="L17" s="105">
        <v>0</v>
      </c>
      <c r="M17" s="107">
        <v>2</v>
      </c>
      <c r="N17" s="68">
        <f t="shared" si="0"/>
        <v>13.5</v>
      </c>
      <c r="O17" s="46">
        <v>2</v>
      </c>
      <c r="P17" s="47">
        <f t="shared" si="1"/>
        <v>15.5</v>
      </c>
      <c r="Q17" s="48" t="str">
        <f t="shared" si="12"/>
        <v>Quasi Suffic.</v>
      </c>
      <c r="R17" s="49">
        <f t="shared" si="2"/>
        <v>5.166666666666667</v>
      </c>
      <c r="S17" s="163">
        <f t="shared" si="11"/>
        <v>5.5558252427184467</v>
      </c>
      <c r="T17" s="40">
        <f t="shared" si="3"/>
        <v>5.5558252427184467</v>
      </c>
      <c r="U17" s="163"/>
      <c r="AA17">
        <f t="shared" si="4"/>
        <v>0</v>
      </c>
      <c r="AB17">
        <f t="shared" si="5"/>
        <v>0</v>
      </c>
      <c r="AC17">
        <f t="shared" si="6"/>
        <v>1</v>
      </c>
      <c r="AD17">
        <f t="shared" si="7"/>
        <v>0</v>
      </c>
      <c r="AE17">
        <f t="shared" si="8"/>
        <v>0</v>
      </c>
      <c r="AF17">
        <f t="shared" si="9"/>
        <v>0</v>
      </c>
      <c r="AG17" t="str">
        <f t="shared" si="10"/>
        <v/>
      </c>
    </row>
    <row r="18" spans="1:34" ht="15.75">
      <c r="A18" s="69">
        <v>12</v>
      </c>
      <c r="B18" s="134" t="s">
        <v>53</v>
      </c>
      <c r="C18" s="136" t="s">
        <v>65</v>
      </c>
      <c r="D18" s="32">
        <v>4</v>
      </c>
      <c r="E18" s="104">
        <v>0</v>
      </c>
      <c r="F18" s="100">
        <v>3</v>
      </c>
      <c r="G18" s="108"/>
      <c r="H18" s="110">
        <v>0.5</v>
      </c>
      <c r="I18" s="110">
        <v>1.3</v>
      </c>
      <c r="J18" s="105"/>
      <c r="K18" s="106"/>
      <c r="L18" s="105"/>
      <c r="M18" s="107">
        <v>1</v>
      </c>
      <c r="N18" s="68">
        <f t="shared" si="0"/>
        <v>5.8</v>
      </c>
      <c r="O18" s="46">
        <v>2</v>
      </c>
      <c r="P18" s="47">
        <f t="shared" si="1"/>
        <v>7.8</v>
      </c>
      <c r="Q18" s="48" t="str">
        <f t="shared" si="12"/>
        <v>Scarso</v>
      </c>
      <c r="R18" s="49">
        <f t="shared" si="2"/>
        <v>2.6</v>
      </c>
      <c r="S18" s="163">
        <f t="shared" si="11"/>
        <v>3.1262135922330097</v>
      </c>
      <c r="T18" s="40">
        <f t="shared" si="3"/>
        <v>2.9783875052764879</v>
      </c>
      <c r="U18" s="163"/>
      <c r="AA18">
        <f t="shared" si="4"/>
        <v>1</v>
      </c>
      <c r="AB18">
        <f t="shared" si="5"/>
        <v>0</v>
      </c>
      <c r="AC18">
        <f t="shared" si="6"/>
        <v>0</v>
      </c>
      <c r="AD18">
        <f t="shared" si="7"/>
        <v>0</v>
      </c>
      <c r="AE18">
        <f t="shared" si="8"/>
        <v>0</v>
      </c>
      <c r="AF18">
        <f t="shared" si="9"/>
        <v>0</v>
      </c>
      <c r="AG18" t="str">
        <f t="shared" si="10"/>
        <v/>
      </c>
    </row>
    <row r="19" spans="1:34" ht="15.75">
      <c r="A19" s="69">
        <v>13</v>
      </c>
      <c r="B19" s="134" t="s">
        <v>53</v>
      </c>
      <c r="C19" s="136" t="s">
        <v>66</v>
      </c>
      <c r="D19" s="32">
        <v>3</v>
      </c>
      <c r="E19" s="104">
        <v>0</v>
      </c>
      <c r="F19" s="100">
        <v>3</v>
      </c>
      <c r="G19" s="158"/>
      <c r="H19" s="105"/>
      <c r="I19" s="105">
        <v>2.4</v>
      </c>
      <c r="J19" s="100"/>
      <c r="K19" s="106"/>
      <c r="L19" s="105"/>
      <c r="M19" s="107">
        <v>1</v>
      </c>
      <c r="N19" s="68">
        <f t="shared" si="0"/>
        <v>6.4</v>
      </c>
      <c r="O19" s="46">
        <v>1</v>
      </c>
      <c r="P19" s="47">
        <f t="shared" si="1"/>
        <v>7.4</v>
      </c>
      <c r="Q19" s="48" t="str">
        <f>IF(T19&lt;4,"Scarso",IF(T19&lt;=4.59,"Insufficiente",IF(T19&lt;5.5,"Mediocre",IF(T19&lt;5.8,"Quasi Suffic.",IF(T19&lt;6.3,"Sufficiente",IF(T19&lt;=6.7,"Più che Suff.",IF(T19&lt;7.5,"Discreto",IF(T19&lt;8.5,"Buono","Ottimo"))))))))</f>
        <v>Scarso</v>
      </c>
      <c r="R19" s="49">
        <f t="shared" si="2"/>
        <v>2.4666666666666668</v>
      </c>
      <c r="S19" s="163">
        <f t="shared" si="11"/>
        <v>3</v>
      </c>
      <c r="T19" s="40">
        <f t="shared" si="3"/>
        <v>3</v>
      </c>
      <c r="U19" s="163"/>
      <c r="AA19">
        <f t="shared" si="4"/>
        <v>1</v>
      </c>
      <c r="AB19">
        <f t="shared" si="5"/>
        <v>0</v>
      </c>
      <c r="AC19">
        <f t="shared" si="6"/>
        <v>0</v>
      </c>
      <c r="AD19">
        <f t="shared" si="7"/>
        <v>0</v>
      </c>
      <c r="AE19">
        <f t="shared" si="8"/>
        <v>0</v>
      </c>
      <c r="AF19">
        <f t="shared" si="9"/>
        <v>0</v>
      </c>
      <c r="AG19" t="str">
        <f t="shared" si="10"/>
        <v/>
      </c>
    </row>
    <row r="20" spans="1:34" ht="15.75">
      <c r="A20" s="69">
        <v>14</v>
      </c>
      <c r="B20" s="134" t="s">
        <v>53</v>
      </c>
      <c r="C20" s="136" t="s">
        <v>67</v>
      </c>
      <c r="D20" s="32">
        <v>2</v>
      </c>
      <c r="E20" s="104">
        <v>1</v>
      </c>
      <c r="F20" s="100">
        <v>3</v>
      </c>
      <c r="G20" s="158">
        <v>3.5</v>
      </c>
      <c r="H20" s="105">
        <v>1</v>
      </c>
      <c r="I20" s="105">
        <v>2</v>
      </c>
      <c r="J20" s="100">
        <v>3.4</v>
      </c>
      <c r="K20" s="106">
        <v>1</v>
      </c>
      <c r="L20" s="105">
        <v>0.9</v>
      </c>
      <c r="M20" s="107">
        <v>3.8</v>
      </c>
      <c r="N20" s="68">
        <f t="shared" si="0"/>
        <v>19.600000000000001</v>
      </c>
      <c r="O20" s="46">
        <v>3</v>
      </c>
      <c r="P20" s="47">
        <f t="shared" si="1"/>
        <v>22.6</v>
      </c>
      <c r="Q20" s="48" t="str">
        <f t="shared" si="12"/>
        <v>Buono</v>
      </c>
      <c r="R20" s="49">
        <f t="shared" si="2"/>
        <v>7.5333333333333341</v>
      </c>
      <c r="S20" s="163">
        <f t="shared" si="11"/>
        <v>7.7961165048543695</v>
      </c>
      <c r="T20" s="40">
        <f t="shared" si="3"/>
        <v>7.7961165048543695</v>
      </c>
      <c r="U20" s="163"/>
      <c r="AA20">
        <f t="shared" si="4"/>
        <v>0</v>
      </c>
      <c r="AB20">
        <f t="shared" si="5"/>
        <v>0</v>
      </c>
      <c r="AC20">
        <f t="shared" si="6"/>
        <v>0</v>
      </c>
      <c r="AD20">
        <f t="shared" si="7"/>
        <v>0</v>
      </c>
      <c r="AE20">
        <f t="shared" si="8"/>
        <v>1</v>
      </c>
      <c r="AF20">
        <f t="shared" si="9"/>
        <v>0</v>
      </c>
      <c r="AG20" t="str">
        <f t="shared" si="10"/>
        <v/>
      </c>
    </row>
    <row r="21" spans="1:34" ht="15.75">
      <c r="A21" s="69">
        <v>15</v>
      </c>
      <c r="B21" s="134" t="s">
        <v>53</v>
      </c>
      <c r="C21" s="136" t="s">
        <v>68</v>
      </c>
      <c r="D21" s="32">
        <v>3</v>
      </c>
      <c r="E21" s="104">
        <v>0.8</v>
      </c>
      <c r="F21" s="100">
        <v>2</v>
      </c>
      <c r="G21" s="158">
        <v>0.5</v>
      </c>
      <c r="H21" s="105">
        <v>0.8</v>
      </c>
      <c r="I21" s="105">
        <v>1.8</v>
      </c>
      <c r="J21" s="105">
        <v>0</v>
      </c>
      <c r="K21" s="106">
        <v>1</v>
      </c>
      <c r="L21" s="105">
        <v>0.2</v>
      </c>
      <c r="M21" s="107">
        <v>3</v>
      </c>
      <c r="N21" s="68">
        <f t="shared" si="0"/>
        <v>10.1</v>
      </c>
      <c r="O21" s="46">
        <v>2</v>
      </c>
      <c r="P21" s="47">
        <f t="shared" si="1"/>
        <v>12.1</v>
      </c>
      <c r="Q21" s="48" t="str">
        <f>IF(T21&lt;4,"Scarso",IF(T21&lt;=4.59,"Insufficiente",IF(T21&lt;5.5,"Mediocre",IF(T21&lt;5.8,"Quasi Suffic.",IF(T21&lt;6.3,"Sufficiente",IF(T21&lt;=6.7,"Più che Suff.",IF(T21&lt;7.5,"Discreto",IF(T21&lt;8.5,"Buono","Ottimo"))))))))</f>
        <v>Insufficiente</v>
      </c>
      <c r="R21" s="49">
        <f t="shared" si="2"/>
        <v>4.0333333333333332</v>
      </c>
      <c r="S21" s="163">
        <f t="shared" si="11"/>
        <v>4.483009708737864</v>
      </c>
      <c r="T21" s="40">
        <f t="shared" si="3"/>
        <v>4.483009708737864</v>
      </c>
      <c r="U21" s="163"/>
      <c r="AA21">
        <f t="shared" si="4"/>
        <v>1</v>
      </c>
      <c r="AB21">
        <f t="shared" si="5"/>
        <v>0</v>
      </c>
      <c r="AC21">
        <f t="shared" si="6"/>
        <v>0</v>
      </c>
      <c r="AD21">
        <f t="shared" si="7"/>
        <v>0</v>
      </c>
      <c r="AE21">
        <f t="shared" si="8"/>
        <v>0</v>
      </c>
      <c r="AF21">
        <f t="shared" si="9"/>
        <v>0</v>
      </c>
      <c r="AG21" t="str">
        <f t="shared" si="10"/>
        <v/>
      </c>
    </row>
    <row r="22" spans="1:34" ht="15.75">
      <c r="A22" s="69">
        <v>16</v>
      </c>
      <c r="B22" s="134" t="s">
        <v>53</v>
      </c>
      <c r="C22" s="136" t="s">
        <v>69</v>
      </c>
      <c r="D22" s="32">
        <v>2</v>
      </c>
      <c r="E22" s="104">
        <v>1</v>
      </c>
      <c r="F22" s="100">
        <v>2.5</v>
      </c>
      <c r="G22" s="158">
        <v>4</v>
      </c>
      <c r="H22" s="110">
        <v>1</v>
      </c>
      <c r="I22" s="110">
        <v>1</v>
      </c>
      <c r="J22" s="109">
        <v>2</v>
      </c>
      <c r="K22" s="106">
        <v>1</v>
      </c>
      <c r="L22" s="105"/>
      <c r="M22" s="107">
        <v>4</v>
      </c>
      <c r="N22" s="68">
        <f t="shared" si="0"/>
        <v>16.5</v>
      </c>
      <c r="O22" s="46">
        <v>1</v>
      </c>
      <c r="P22" s="47">
        <f t="shared" si="1"/>
        <v>17.5</v>
      </c>
      <c r="Q22" s="48" t="str">
        <f t="shared" si="12"/>
        <v>Sufficiente</v>
      </c>
      <c r="R22" s="49">
        <f t="shared" si="2"/>
        <v>5.8333333333333339</v>
      </c>
      <c r="S22" s="163">
        <f t="shared" si="11"/>
        <v>6.1868932038834945</v>
      </c>
      <c r="T22" s="40">
        <f t="shared" si="3"/>
        <v>6.1868932038834945</v>
      </c>
      <c r="U22" s="163"/>
      <c r="AA22">
        <f t="shared" si="4"/>
        <v>0</v>
      </c>
      <c r="AB22">
        <f t="shared" si="5"/>
        <v>0</v>
      </c>
      <c r="AC22">
        <f t="shared" si="6"/>
        <v>1</v>
      </c>
      <c r="AD22">
        <f t="shared" si="7"/>
        <v>0</v>
      </c>
      <c r="AE22">
        <f t="shared" si="8"/>
        <v>0</v>
      </c>
      <c r="AF22">
        <f t="shared" si="9"/>
        <v>0</v>
      </c>
      <c r="AG22" t="str">
        <f t="shared" si="10"/>
        <v/>
      </c>
    </row>
    <row r="23" spans="1:34" ht="15.75">
      <c r="A23" s="69">
        <v>17</v>
      </c>
      <c r="B23" s="134" t="s">
        <v>53</v>
      </c>
      <c r="C23" s="136" t="s">
        <v>70</v>
      </c>
      <c r="D23" s="32">
        <v>1</v>
      </c>
      <c r="E23" s="104">
        <v>1</v>
      </c>
      <c r="F23" s="100">
        <v>2.4</v>
      </c>
      <c r="G23" s="158">
        <v>4</v>
      </c>
      <c r="H23" s="100">
        <v>1</v>
      </c>
      <c r="I23" s="100">
        <v>2</v>
      </c>
      <c r="J23" s="105">
        <v>2</v>
      </c>
      <c r="K23" s="106">
        <v>1</v>
      </c>
      <c r="L23" s="105">
        <v>1.5</v>
      </c>
      <c r="M23" s="107">
        <v>0</v>
      </c>
      <c r="N23" s="68">
        <f t="shared" si="0"/>
        <v>14.9</v>
      </c>
      <c r="O23" s="46">
        <v>2</v>
      </c>
      <c r="P23" s="47">
        <f t="shared" si="1"/>
        <v>16.899999999999999</v>
      </c>
      <c r="Q23" s="48" t="str">
        <f t="shared" si="12"/>
        <v>Sufficiente</v>
      </c>
      <c r="R23" s="49">
        <f t="shared" si="2"/>
        <v>5.6333333333333329</v>
      </c>
      <c r="S23" s="163">
        <f t="shared" si="11"/>
        <v>5.9975728155339798</v>
      </c>
      <c r="T23" s="40">
        <f t="shared" si="3"/>
        <v>5.9975728155339798</v>
      </c>
      <c r="U23" s="163"/>
      <c r="AA23">
        <f t="shared" si="4"/>
        <v>0</v>
      </c>
      <c r="AB23">
        <f t="shared" si="5"/>
        <v>0</v>
      </c>
      <c r="AC23">
        <f t="shared" si="6"/>
        <v>1</v>
      </c>
      <c r="AD23">
        <f t="shared" si="7"/>
        <v>0</v>
      </c>
      <c r="AE23">
        <f t="shared" si="8"/>
        <v>0</v>
      </c>
      <c r="AF23">
        <f t="shared" si="9"/>
        <v>0</v>
      </c>
      <c r="AG23" t="str">
        <f t="shared" si="10"/>
        <v/>
      </c>
    </row>
    <row r="24" spans="1:34" ht="15.75">
      <c r="A24" s="69">
        <v>18</v>
      </c>
      <c r="B24" s="134" t="s">
        <v>53</v>
      </c>
      <c r="C24" s="136" t="s">
        <v>71</v>
      </c>
      <c r="D24" s="32">
        <v>3</v>
      </c>
      <c r="E24" s="104">
        <v>0.1</v>
      </c>
      <c r="F24" s="100">
        <v>2.1</v>
      </c>
      <c r="G24" s="108"/>
      <c r="H24" s="100">
        <v>0.1</v>
      </c>
      <c r="I24" s="100">
        <v>3</v>
      </c>
      <c r="J24" s="105"/>
      <c r="K24" s="106">
        <v>0</v>
      </c>
      <c r="L24" s="105">
        <v>0</v>
      </c>
      <c r="M24" s="107">
        <v>3.2</v>
      </c>
      <c r="N24" s="68">
        <f t="shared" si="0"/>
        <v>8.5</v>
      </c>
      <c r="O24" s="46">
        <v>1</v>
      </c>
      <c r="P24" s="47">
        <f t="shared" si="1"/>
        <v>9.5</v>
      </c>
      <c r="Q24" s="48" t="str">
        <f t="shared" si="12"/>
        <v>Scarso</v>
      </c>
      <c r="R24" s="49">
        <f t="shared" si="2"/>
        <v>3.1666666666666665</v>
      </c>
      <c r="S24" s="163">
        <f t="shared" si="11"/>
        <v>3.662621359223301</v>
      </c>
      <c r="T24" s="40">
        <f t="shared" si="3"/>
        <v>3.662621359223301</v>
      </c>
      <c r="U24" s="163"/>
      <c r="AA24">
        <f t="shared" si="4"/>
        <v>1</v>
      </c>
      <c r="AB24">
        <f t="shared" si="5"/>
        <v>0</v>
      </c>
      <c r="AC24">
        <f t="shared" si="6"/>
        <v>0</v>
      </c>
      <c r="AD24">
        <f t="shared" si="7"/>
        <v>0</v>
      </c>
      <c r="AE24">
        <f t="shared" si="8"/>
        <v>0</v>
      </c>
      <c r="AF24">
        <f t="shared" si="9"/>
        <v>0</v>
      </c>
      <c r="AG24" t="str">
        <f t="shared" si="10"/>
        <v/>
      </c>
    </row>
    <row r="25" spans="1:34" ht="15.75">
      <c r="A25" s="69">
        <v>19</v>
      </c>
      <c r="B25" s="134" t="s">
        <v>53</v>
      </c>
      <c r="C25" s="136" t="s">
        <v>72</v>
      </c>
      <c r="D25" s="32">
        <v>1</v>
      </c>
      <c r="E25" s="104">
        <v>1</v>
      </c>
      <c r="F25" s="100">
        <v>1</v>
      </c>
      <c r="G25" s="158">
        <v>3</v>
      </c>
      <c r="H25" s="105">
        <v>1</v>
      </c>
      <c r="I25" s="105">
        <v>0.9</v>
      </c>
      <c r="J25" s="105">
        <v>1.2</v>
      </c>
      <c r="K25" s="106">
        <v>1</v>
      </c>
      <c r="L25" s="105">
        <v>0.9</v>
      </c>
      <c r="M25" s="107">
        <v>3.3</v>
      </c>
      <c r="N25" s="68">
        <f t="shared" si="0"/>
        <v>13.3</v>
      </c>
      <c r="O25" s="46">
        <v>3</v>
      </c>
      <c r="P25" s="47">
        <f t="shared" si="1"/>
        <v>16.3</v>
      </c>
      <c r="Q25" s="48" t="str">
        <f>IF(T25&lt;4,"Scarso",IF(T25&lt;=4.59,"Insufficiente",IF(T25&lt;5.5,"Mediocre",IF(T25&lt;5.8,"Quasi Suffic.",IF(T25&lt;6.3,"Sufficiente",IF(T25&lt;=6.7,"Più che Suff.",IF(T25&lt;7.5,"Discreto",IF(T25&lt;8.5,"Buono","Ottimo"))))))))</f>
        <v>Sufficiente</v>
      </c>
      <c r="R25" s="49">
        <f t="shared" si="2"/>
        <v>5.4333333333333336</v>
      </c>
      <c r="S25" s="163">
        <f t="shared" si="11"/>
        <v>5.808252427184466</v>
      </c>
      <c r="T25" s="40">
        <f t="shared" si="3"/>
        <v>5.808252427184466</v>
      </c>
      <c r="U25" s="163"/>
      <c r="AA25">
        <f t="shared" si="4"/>
        <v>0</v>
      </c>
      <c r="AB25">
        <f t="shared" si="5"/>
        <v>0</v>
      </c>
      <c r="AC25">
        <f t="shared" si="6"/>
        <v>1</v>
      </c>
      <c r="AD25">
        <f t="shared" si="7"/>
        <v>0</v>
      </c>
      <c r="AE25">
        <f t="shared" si="8"/>
        <v>0</v>
      </c>
      <c r="AF25">
        <f t="shared" si="9"/>
        <v>0</v>
      </c>
      <c r="AG25" t="str">
        <f t="shared" si="10"/>
        <v/>
      </c>
    </row>
    <row r="26" spans="1:34" ht="15.75">
      <c r="A26" s="69">
        <v>20</v>
      </c>
      <c r="B26" s="134" t="s">
        <v>53</v>
      </c>
      <c r="C26" s="136" t="s">
        <v>73</v>
      </c>
      <c r="D26" s="32">
        <v>4</v>
      </c>
      <c r="E26" s="104">
        <v>1</v>
      </c>
      <c r="F26" s="100">
        <v>1.5</v>
      </c>
      <c r="G26" s="158">
        <v>1</v>
      </c>
      <c r="H26" s="100">
        <v>1</v>
      </c>
      <c r="I26" s="100">
        <v>2</v>
      </c>
      <c r="J26" s="105">
        <v>0.1</v>
      </c>
      <c r="K26" s="106">
        <v>1</v>
      </c>
      <c r="L26" s="105">
        <v>0.8</v>
      </c>
      <c r="M26" s="107">
        <v>2.5</v>
      </c>
      <c r="N26" s="68">
        <f t="shared" si="0"/>
        <v>10.9</v>
      </c>
      <c r="O26" s="46">
        <v>3</v>
      </c>
      <c r="P26" s="47">
        <f t="shared" si="1"/>
        <v>13.9</v>
      </c>
      <c r="Q26" s="48" t="str">
        <f t="shared" si="12"/>
        <v>Mediocre</v>
      </c>
      <c r="R26" s="49">
        <f t="shared" si="2"/>
        <v>4.6333333333333329</v>
      </c>
      <c r="S26" s="163">
        <f t="shared" si="11"/>
        <v>5.0509708737864081</v>
      </c>
      <c r="T26" s="40">
        <f t="shared" si="3"/>
        <v>4.9031447868298867</v>
      </c>
      <c r="U26" s="163"/>
      <c r="AA26">
        <f t="shared" si="4"/>
        <v>0</v>
      </c>
      <c r="AB26">
        <f t="shared" si="5"/>
        <v>1</v>
      </c>
      <c r="AC26">
        <f t="shared" si="6"/>
        <v>0</v>
      </c>
      <c r="AD26">
        <f t="shared" si="7"/>
        <v>0</v>
      </c>
      <c r="AE26">
        <f t="shared" si="8"/>
        <v>0</v>
      </c>
      <c r="AF26">
        <f t="shared" si="9"/>
        <v>0</v>
      </c>
      <c r="AG26" t="str">
        <f t="shared" si="10"/>
        <v/>
      </c>
    </row>
    <row r="27" spans="1:34" ht="15.75">
      <c r="A27" s="69">
        <v>21</v>
      </c>
      <c r="B27" s="134" t="s">
        <v>53</v>
      </c>
      <c r="C27" s="136" t="s">
        <v>74</v>
      </c>
      <c r="D27" s="32">
        <v>3</v>
      </c>
      <c r="E27" s="104">
        <v>1</v>
      </c>
      <c r="F27" s="100">
        <v>1.6</v>
      </c>
      <c r="G27" s="108">
        <v>3.5</v>
      </c>
      <c r="H27" s="100">
        <v>0.8</v>
      </c>
      <c r="I27" s="100">
        <v>2</v>
      </c>
      <c r="J27" s="105">
        <v>4</v>
      </c>
      <c r="K27" s="111">
        <v>1</v>
      </c>
      <c r="L27" s="105">
        <v>3</v>
      </c>
      <c r="M27" s="112">
        <v>3.5</v>
      </c>
      <c r="N27" s="68">
        <f t="shared" si="0"/>
        <v>20.399999999999999</v>
      </c>
      <c r="O27" s="46">
        <v>2</v>
      </c>
      <c r="P27" s="47">
        <f t="shared" si="1"/>
        <v>22.4</v>
      </c>
      <c r="Q27" s="48" t="str">
        <f t="shared" si="12"/>
        <v>Buono</v>
      </c>
      <c r="R27" s="49">
        <f t="shared" si="2"/>
        <v>7.4666666666666659</v>
      </c>
      <c r="S27" s="163">
        <f t="shared" si="11"/>
        <v>7.7330097087378631</v>
      </c>
      <c r="T27" s="40">
        <f t="shared" si="3"/>
        <v>7.7330097087378631</v>
      </c>
      <c r="U27" s="163"/>
      <c r="AA27">
        <f t="shared" si="4"/>
        <v>0</v>
      </c>
      <c r="AB27">
        <f t="shared" si="5"/>
        <v>0</v>
      </c>
      <c r="AC27">
        <f t="shared" si="6"/>
        <v>0</v>
      </c>
      <c r="AD27">
        <f t="shared" si="7"/>
        <v>0</v>
      </c>
      <c r="AE27">
        <f t="shared" si="8"/>
        <v>1</v>
      </c>
      <c r="AF27">
        <f t="shared" si="9"/>
        <v>0</v>
      </c>
    </row>
    <row r="28" spans="1:34" ht="15.75">
      <c r="A28" s="69">
        <v>22</v>
      </c>
      <c r="B28" s="134" t="s">
        <v>53</v>
      </c>
      <c r="C28" s="136" t="s">
        <v>75</v>
      </c>
      <c r="D28" s="32">
        <v>3</v>
      </c>
      <c r="E28" s="104">
        <v>1</v>
      </c>
      <c r="F28" s="100">
        <v>1.8</v>
      </c>
      <c r="G28" s="158">
        <v>3.5</v>
      </c>
      <c r="H28" s="105">
        <v>1.4</v>
      </c>
      <c r="I28" s="105">
        <v>1.6</v>
      </c>
      <c r="J28" s="105">
        <v>0.5</v>
      </c>
      <c r="K28" s="113">
        <v>1</v>
      </c>
      <c r="L28" s="105">
        <v>1</v>
      </c>
      <c r="M28" s="112">
        <v>3.4</v>
      </c>
      <c r="N28" s="68">
        <f t="shared" si="0"/>
        <v>15.2</v>
      </c>
      <c r="O28" s="46">
        <v>2</v>
      </c>
      <c r="P28" s="47">
        <f t="shared" si="1"/>
        <v>17.2</v>
      </c>
      <c r="Q28" s="48" t="str">
        <f t="shared" si="12"/>
        <v>Sufficiente</v>
      </c>
      <c r="R28" s="49">
        <f t="shared" si="2"/>
        <v>5.7333333333333334</v>
      </c>
      <c r="S28" s="163">
        <f t="shared" si="11"/>
        <v>6.0922330097087372</v>
      </c>
      <c r="T28" s="40">
        <f t="shared" si="3"/>
        <v>6.0922330097087372</v>
      </c>
      <c r="U28" s="163"/>
      <c r="AA28">
        <f t="shared" si="4"/>
        <v>0</v>
      </c>
      <c r="AB28">
        <f t="shared" si="5"/>
        <v>0</v>
      </c>
      <c r="AC28">
        <f t="shared" si="6"/>
        <v>1</v>
      </c>
      <c r="AD28">
        <f t="shared" si="7"/>
        <v>0</v>
      </c>
      <c r="AE28">
        <f t="shared" si="8"/>
        <v>0</v>
      </c>
      <c r="AF28">
        <f t="shared" si="9"/>
        <v>0</v>
      </c>
    </row>
    <row r="29" spans="1:34" ht="15.75">
      <c r="A29" s="69">
        <v>23</v>
      </c>
      <c r="B29" s="134" t="s">
        <v>53</v>
      </c>
      <c r="C29" s="137" t="s">
        <v>76</v>
      </c>
      <c r="D29" s="32">
        <v>4</v>
      </c>
      <c r="E29" s="114">
        <v>1</v>
      </c>
      <c r="F29" s="115">
        <v>3</v>
      </c>
      <c r="G29" s="159">
        <v>3.9</v>
      </c>
      <c r="H29" s="116">
        <v>0</v>
      </c>
      <c r="I29" s="116"/>
      <c r="J29" s="117">
        <v>3.3</v>
      </c>
      <c r="K29" s="116"/>
      <c r="L29" s="115"/>
      <c r="M29" s="117">
        <v>3</v>
      </c>
      <c r="N29" s="68">
        <f t="shared" si="0"/>
        <v>14.2</v>
      </c>
      <c r="O29" s="46">
        <v>2</v>
      </c>
      <c r="P29" s="47">
        <f t="shared" si="1"/>
        <v>16.2</v>
      </c>
      <c r="Q29" s="48" t="str">
        <f t="shared" si="12"/>
        <v>Quasi Suffic.</v>
      </c>
      <c r="R29" s="49">
        <f t="shared" si="2"/>
        <v>5.3999999999999995</v>
      </c>
      <c r="S29" s="163">
        <f t="shared" si="11"/>
        <v>5.7766990291262132</v>
      </c>
      <c r="T29" s="40">
        <f t="shared" si="3"/>
        <v>5.6288729421696919</v>
      </c>
      <c r="U29" s="163"/>
      <c r="AA29">
        <f t="shared" si="4"/>
        <v>0</v>
      </c>
      <c r="AB29">
        <f t="shared" si="5"/>
        <v>0</v>
      </c>
      <c r="AC29">
        <f t="shared" si="6"/>
        <v>1</v>
      </c>
      <c r="AD29">
        <f t="shared" si="7"/>
        <v>0</v>
      </c>
      <c r="AE29">
        <f t="shared" si="8"/>
        <v>0</v>
      </c>
      <c r="AF29">
        <f t="shared" si="9"/>
        <v>0</v>
      </c>
    </row>
    <row r="30" spans="1:34">
      <c r="C30" s="29" t="s">
        <v>5</v>
      </c>
      <c r="D30" s="32">
        <f>AVERAGE(D7:D29)</f>
        <v>2.5217391304347827</v>
      </c>
      <c r="H30" s="16"/>
      <c r="I30" s="16"/>
      <c r="N30" s="84">
        <f>AVERAGE(N7:N29)</f>
        <v>13.765217391304347</v>
      </c>
      <c r="O30" s="17"/>
      <c r="P30" s="88">
        <f>AVERAGE(P7:P29)</f>
        <v>15.852173913043476</v>
      </c>
      <c r="Q30" s="85" t="s">
        <v>42</v>
      </c>
      <c r="R30" s="86">
        <f>AVERAGE(R7:R29)</f>
        <v>5.2840579710144935</v>
      </c>
      <c r="S30" s="86">
        <f>AVERAGE(S7:S29)</f>
        <v>5.66694807935838</v>
      </c>
      <c r="T30" s="86">
        <f>AVERAGE(T7:T29)</f>
        <v>5.6412391946702884</v>
      </c>
      <c r="AA30" s="2">
        <f t="shared" ref="AA30:AG30" si="13">SUM(AA7:AA29)</f>
        <v>5</v>
      </c>
      <c r="AB30" s="2">
        <f t="shared" si="13"/>
        <v>6</v>
      </c>
      <c r="AC30" s="2">
        <f t="shared" si="13"/>
        <v>7</v>
      </c>
      <c r="AD30" s="2">
        <f t="shared" si="13"/>
        <v>1</v>
      </c>
      <c r="AE30" s="2">
        <f t="shared" si="13"/>
        <v>2</v>
      </c>
      <c r="AF30" s="2">
        <f t="shared" si="13"/>
        <v>2</v>
      </c>
      <c r="AG30" s="1">
        <f t="shared" si="13"/>
        <v>0</v>
      </c>
      <c r="AH30" s="2" t="s">
        <v>33</v>
      </c>
    </row>
    <row r="31" spans="1:34">
      <c r="B31" s="72" t="s">
        <v>17</v>
      </c>
      <c r="C31" s="72" t="s">
        <v>18</v>
      </c>
      <c r="D31" s="70" t="s">
        <v>36</v>
      </c>
      <c r="E31" s="128" t="s">
        <v>46</v>
      </c>
      <c r="F31" s="139"/>
      <c r="G31" s="129"/>
      <c r="N31" s="44">
        <f>MIN(N7:N29)</f>
        <v>5.8</v>
      </c>
      <c r="O31" s="17"/>
      <c r="P31" s="89">
        <f>MIN(P7:P29)</f>
        <v>7.4</v>
      </c>
      <c r="Q31" s="28" t="s">
        <v>43</v>
      </c>
      <c r="R31" s="44">
        <f>MIN(R7:R29)</f>
        <v>2.4666666666666668</v>
      </c>
      <c r="S31" s="44">
        <f>MIN(S7:S29)</f>
        <v>3</v>
      </c>
      <c r="T31" s="44">
        <f>MIN(T7:T29)</f>
        <v>2.9783875052764879</v>
      </c>
      <c r="AG31" s="1" t="s">
        <v>41</v>
      </c>
    </row>
    <row r="32" spans="1:34">
      <c r="B32" s="71" t="s">
        <v>19</v>
      </c>
      <c r="C32" s="73" t="s">
        <v>20</v>
      </c>
      <c r="D32" s="71">
        <f>AA30</f>
        <v>5</v>
      </c>
      <c r="E32" s="123">
        <f t="shared" ref="E32:E37" si="14">(D32/$D$38)</f>
        <v>0.21739130434782608</v>
      </c>
      <c r="F32" s="140"/>
      <c r="G32" s="124"/>
      <c r="N32" s="44">
        <f>MAX(N7:N29)</f>
        <v>25</v>
      </c>
      <c r="O32" s="17"/>
      <c r="P32" s="89">
        <f>MAX(P7:P29)</f>
        <v>28</v>
      </c>
      <c r="Q32" s="28" t="s">
        <v>45</v>
      </c>
      <c r="R32" s="44">
        <f>MAX(R7:R29)</f>
        <v>9.3333333333333339</v>
      </c>
      <c r="S32" s="44">
        <f>MAX(S7:S29)</f>
        <v>9.5</v>
      </c>
      <c r="T32" s="44">
        <f>MAX(T7:T29)</f>
        <v>9.5</v>
      </c>
    </row>
    <row r="33" spans="2:28">
      <c r="B33" s="71" t="s">
        <v>21</v>
      </c>
      <c r="C33" s="74" t="s">
        <v>22</v>
      </c>
      <c r="D33" s="71">
        <f>AB30</f>
        <v>6</v>
      </c>
      <c r="E33" s="123">
        <f t="shared" si="14"/>
        <v>0.2608695652173913</v>
      </c>
      <c r="F33" s="140"/>
      <c r="G33" s="124"/>
      <c r="N33" s="45">
        <f>STDEVPA(N7:N29)</f>
        <v>4.8775090484753054</v>
      </c>
      <c r="O33" s="17"/>
      <c r="P33" s="28">
        <f>STDEVPA(P7:P29)</f>
        <v>4.9945073800880797</v>
      </c>
      <c r="Q33" s="28" t="s">
        <v>44</v>
      </c>
      <c r="R33" s="45">
        <f>STDEVPA(R7:R29)</f>
        <v>1.6648357933626898</v>
      </c>
      <c r="S33" s="45">
        <f>STDEVPA(S7:S29)</f>
        <v>1.5759367946879779</v>
      </c>
      <c r="T33" s="45">
        <f>STDEVPA(T7:T29)</f>
        <v>1.5897520816826263</v>
      </c>
      <c r="AA33" s="168" t="s">
        <v>83</v>
      </c>
      <c r="AB33" s="168" t="s">
        <v>84</v>
      </c>
    </row>
    <row r="34" spans="2:28">
      <c r="B34" s="71" t="s">
        <v>23</v>
      </c>
      <c r="C34" s="74" t="s">
        <v>24</v>
      </c>
      <c r="D34" s="71">
        <f>AC30</f>
        <v>7</v>
      </c>
      <c r="E34" s="123">
        <f t="shared" si="14"/>
        <v>0.30434782608695654</v>
      </c>
      <c r="F34" s="140"/>
      <c r="G34" s="124"/>
      <c r="AA34" s="28">
        <v>9.5</v>
      </c>
      <c r="AB34" s="28">
        <v>3</v>
      </c>
    </row>
    <row r="35" spans="2:28">
      <c r="B35" s="71" t="s">
        <v>47</v>
      </c>
      <c r="C35" s="74" t="s">
        <v>25</v>
      </c>
      <c r="D35" s="71">
        <f>AD30</f>
        <v>1</v>
      </c>
      <c r="E35" s="123">
        <f t="shared" si="14"/>
        <v>4.3478260869565216E-2</v>
      </c>
      <c r="F35" s="140"/>
      <c r="G35" s="124"/>
    </row>
    <row r="36" spans="2:28" ht="13.5" thickBot="1">
      <c r="B36" s="71" t="s">
        <v>31</v>
      </c>
      <c r="C36" s="74" t="s">
        <v>29</v>
      </c>
      <c r="D36" s="71">
        <f>AE30</f>
        <v>2</v>
      </c>
      <c r="E36" s="123">
        <f t="shared" si="14"/>
        <v>8.6956521739130432E-2</v>
      </c>
      <c r="F36" s="140"/>
      <c r="G36" s="124"/>
      <c r="U36" s="3"/>
      <c r="V36" s="3"/>
    </row>
    <row r="37" spans="2:28" ht="13.5" thickBot="1">
      <c r="B37" s="75" t="s">
        <v>32</v>
      </c>
      <c r="C37" s="76" t="s">
        <v>30</v>
      </c>
      <c r="D37" s="71">
        <f>AF30</f>
        <v>2</v>
      </c>
      <c r="E37" s="123">
        <f t="shared" si="14"/>
        <v>8.6956521739130432E-2</v>
      </c>
      <c r="F37" s="140"/>
      <c r="G37" s="124"/>
      <c r="Q37" s="3"/>
      <c r="R37" s="118" t="s">
        <v>15</v>
      </c>
      <c r="S37" s="119"/>
      <c r="T37" s="120"/>
      <c r="U37" s="3"/>
      <c r="V37" s="3"/>
    </row>
    <row r="38" spans="2:28">
      <c r="B38" s="11" t="s">
        <v>26</v>
      </c>
      <c r="C38" s="12"/>
      <c r="D38" s="13">
        <f>SUM(D32:D37)</f>
        <v>23</v>
      </c>
      <c r="E38" s="121">
        <f>SUM(E32:E37)</f>
        <v>1</v>
      </c>
      <c r="F38" s="121"/>
      <c r="G38" s="122"/>
    </row>
    <row r="39" spans="2:28">
      <c r="B39" s="7" t="s">
        <v>16</v>
      </c>
      <c r="C39" s="8"/>
      <c r="D39" s="22">
        <f>S30</f>
        <v>5.66694807935838</v>
      </c>
      <c r="E39" s="9"/>
      <c r="F39" s="9"/>
      <c r="G39" s="10"/>
    </row>
    <row r="40" spans="2:28">
      <c r="B40" s="18" t="s">
        <v>40</v>
      </c>
      <c r="C40" s="19"/>
      <c r="D40" s="21">
        <f>AG30</f>
        <v>0</v>
      </c>
      <c r="E40" s="9"/>
      <c r="F40" s="9"/>
      <c r="G40" s="10"/>
    </row>
    <row r="41" spans="2:28">
      <c r="B41" s="4" t="s">
        <v>27</v>
      </c>
      <c r="C41" s="5"/>
      <c r="D41" s="23" t="s">
        <v>16</v>
      </c>
      <c r="E41" s="6"/>
      <c r="F41" s="6"/>
      <c r="G41" s="83">
        <v>5.47</v>
      </c>
    </row>
  </sheetData>
  <mergeCells count="16">
    <mergeCell ref="E33:G33"/>
    <mergeCell ref="R1:T1"/>
    <mergeCell ref="E31:G31"/>
    <mergeCell ref="E32:G32"/>
    <mergeCell ref="B4:C4"/>
    <mergeCell ref="B2:C2"/>
    <mergeCell ref="B3:C3"/>
    <mergeCell ref="E3:G3"/>
    <mergeCell ref="H3:J3"/>
    <mergeCell ref="K3:M3"/>
    <mergeCell ref="R37:T37"/>
    <mergeCell ref="E38:G38"/>
    <mergeCell ref="E34:G34"/>
    <mergeCell ref="E35:G35"/>
    <mergeCell ref="E36:G36"/>
    <mergeCell ref="E37:G37"/>
  </mergeCells>
  <phoneticPr fontId="0" type="noConversion"/>
  <conditionalFormatting sqref="T7:T29">
    <cfRule type="cellIs" dxfId="3" priority="1" stopIfTrue="1" operator="equal">
      <formula>MIN($S$7:$S$29)</formula>
    </cfRule>
    <cfRule type="cellIs" dxfId="2" priority="2" stopIfTrue="1" operator="equal">
      <formula>MAX($S$7:$S$29)</formula>
    </cfRule>
    <cfRule type="cellIs" dxfId="1" priority="3" stopIfTrue="1" operator="greaterThanOrEqual">
      <formula>AVERAGE($S$7:$S$29)</formula>
    </cfRule>
  </conditionalFormatting>
  <conditionalFormatting sqref="D7:D32">
    <cfRule type="cellIs" dxfId="0" priority="4" stopIfTrue="1" operator="greaterThan">
      <formula>AVERAGE($D$7:$D$32)+0.5</formula>
    </cfRule>
  </conditionalFormatting>
  <printOptions horizontalCentered="1" verticalCentered="1" gridLines="1"/>
  <pageMargins left="0.78740157480314965" right="0.78740157480314965" top="0.78740157480314965" bottom="0.78740157480314965" header="0.51181102362204722" footer="0.51181102362204722"/>
  <pageSetup paperSize="9" scale="6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Matem</vt:lpstr>
      <vt:lpstr>Matem!Area_stampa</vt:lpstr>
    </vt:vector>
  </TitlesOfParts>
  <Company>G. Stampacchia - Tricase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Liceo Scientifico Statale</dc:creator>
  <cp:lastModifiedBy>Your User Name</cp:lastModifiedBy>
  <cp:lastPrinted>2011-11-22T21:11:47Z</cp:lastPrinted>
  <dcterms:created xsi:type="dcterms:W3CDTF">2000-02-02T09:38:05Z</dcterms:created>
  <dcterms:modified xsi:type="dcterms:W3CDTF">2011-11-24T08:04:09Z</dcterms:modified>
</cp:coreProperties>
</file>